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25" windowHeight="6720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<sst xmlns="http://schemas.openxmlformats.org/spreadsheetml/2006/main" count="1144" uniqueCount="351">
  <si>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</si>
  <si>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</si>
  <si>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</si>
  <si>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</si>
  <si>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</si>
  <si>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</si>
  <si>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</si>
  <si>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</si>
  <si>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</si>
  <si>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</si>
  <si>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</si>
  <si>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</si>
  <si>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</si>
  <si>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</si>
  <si>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</si>
  <si>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</si>
  <si>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</si>
  <si>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</si>
  <si>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</si>
  <si>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</si>
  <si>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>МО Кировский район Ленинградской области</t>
  </si>
  <si>
    <t>к решению  Совета депутатов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</si>
  <si>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</si>
  <si>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</si>
  <si>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</si>
  <si>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</si>
  <si>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</si>
  <si>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</si>
  <si>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</si>
  <si>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</si>
  <si>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</si>
  <si>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МО Назиевское городское поселение</t>
  </si>
  <si>
    <t>1 14 06000 00 0000 430</t>
  </si>
  <si>
    <t>Доходы от продажи земельных участков, находящихся в государственной и муниципальной собственности (за искл. земельных участков автономных учреждений)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</si>
  <si>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унитарных предприятий, в том числе казенных)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</si>
  <si>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</si>
  <si>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</si>
  <si>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1 09 04050 00 0000 110 </t>
  </si>
  <si>
    <t>Земельный налог (по обязательствам, возникшим до 1 января 2006 г.)</t>
  </si>
  <si>
    <t xml:space="preserve"> Приложение 1</t>
  </si>
  <si>
    <t>Годовой план (тыс.руб)</t>
  </si>
  <si>
    <t>% исполнения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</si>
  <si>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</si>
  <si>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</si>
  <si>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</si>
  <si>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</si>
  <si>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</si>
  <si>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</si>
  <si>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</si>
  <si>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</si>
  <si>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</si>
  <si>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</si>
  <si>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</si>
  <si>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</si>
  <si>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</si>
  <si>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</si>
  <si>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Администрация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</si>
  <si>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003</t>
  </si>
  <si>
    <t/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</si>
  <si>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</si>
  <si>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</si>
  <si>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</si>
  <si>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</si>
  <si>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</si>
  <si>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</si>
  <si>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</si>
  <si>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</si>
  <si>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</si>
  <si>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</si>
  <si>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</si>
  <si>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</si>
  <si>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</si>
  <si>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</si>
  <si>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Прочие расходы</t>
  </si>
  <si>
    <t>013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</si>
  <si>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</si>
  <si>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</si>
  <si>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</si>
  <si>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</si>
  <si>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</si>
  <si>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</si>
  <si>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</si>
  <si>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</si>
  <si>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</si>
  <si>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</si>
  <si>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Оказание финансовой и материальной помощи юридическим и физическим лицам,премирование по распоряжению Главы администрации в связи с юбилеем и вне системы оплаты труда</t>
  </si>
  <si>
    <t>092 03 03</t>
  </si>
  <si>
    <t>Расходы бюджета для расчета за услуги по начислению и сбору платы за найм</t>
  </si>
  <si>
    <t>092 03 08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</si>
  <si>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</si>
  <si>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</si>
  <si>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</si>
  <si>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</si>
  <si>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</si>
  <si>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</si>
  <si>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</si>
  <si>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001 36 03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</si>
  <si>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</si>
  <si>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</si>
  <si>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</si>
  <si>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</si>
  <si>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</si>
  <si>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</si>
  <si>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</si>
  <si>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</si>
  <si>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</si>
  <si>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</si>
  <si>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</si>
  <si>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</si>
  <si>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</si>
  <si>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</si>
  <si>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</si>
  <si>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</si>
  <si>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</si>
  <si>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</si>
  <si>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</si>
  <si>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</si>
  <si>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</si>
  <si>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</si>
  <si>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</si>
  <si>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338 00 00</t>
  </si>
  <si>
    <t>Расходы на подготовку и изготовление проектно-сметной документации объектов</t>
  </si>
  <si>
    <t>338 02 00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</si>
  <si>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</si>
  <si>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</si>
  <si>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</si>
  <si>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</si>
  <si>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</si>
  <si>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</si>
  <si>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Жилищное хозяйство</t>
  </si>
  <si>
    <t>0501</t>
  </si>
  <si>
    <t>Бюджетные инвестиции</t>
  </si>
  <si>
    <t>Поддержка  жилищного хозяйства</t>
  </si>
  <si>
    <t>350 00 00</t>
  </si>
  <si>
    <t>350 01 00</t>
  </si>
  <si>
    <t>Субсидии юридическим лицам</t>
  </si>
  <si>
    <t>006</t>
  </si>
  <si>
    <t>Расходы за счет свободных остатков</t>
  </si>
  <si>
    <t>111</t>
  </si>
  <si>
    <t>Расходы за счет резервного фонда Администрации МО</t>
  </si>
  <si>
    <t>113</t>
  </si>
  <si>
    <t>Капитальный ремонт государственного жилищного фонда субъектов Российской Федерации  и муниципального жилищного фонда</t>
  </si>
  <si>
    <t>Целевые программы муниципальных образований</t>
  </si>
  <si>
    <t>795 00 00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</si>
  <si>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</si>
  <si>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</si>
  <si>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</si>
  <si>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</si>
  <si>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</si>
  <si>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</si>
  <si>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</si>
  <si>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</si>
  <si>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</si>
  <si>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</si>
  <si>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Мероприятия в области коммунального хозяйства</t>
  </si>
  <si>
    <t>351 05 00</t>
  </si>
  <si>
    <t>Поддержка коммунального хозяйства в части увеличения нефинансовых активов</t>
  </si>
  <si>
    <t>351 05 10</t>
  </si>
  <si>
    <t>Расходы на услуги, предоставляемые населению банно-прачечными организациями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</si>
  <si>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</si>
  <si>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</si>
  <si>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</si>
  <si>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</si>
  <si>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</si>
  <si>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</si>
  <si>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</si>
  <si>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</si>
  <si>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</si>
  <si>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</si>
  <si>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</si>
  <si>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</si>
  <si>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Организация и содержание мест захоронения</t>
  </si>
  <si>
    <t>600 04 00</t>
  </si>
  <si>
    <t>Прочие мероприятий по благостройству городских округов поселений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</si>
  <si>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</si>
  <si>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</si>
  <si>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</si>
  <si>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</si>
  <si>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</si>
  <si>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</si>
  <si>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</si>
  <si>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</si>
  <si>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</si>
  <si>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</si>
  <si>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</si>
  <si>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</si>
  <si>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</si>
  <si>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</si>
  <si>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</si>
  <si>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</si>
  <si>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</si>
  <si>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</si>
  <si>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</si>
  <si>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</si>
  <si>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</si>
  <si>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Пенсионное обеспечение</t>
  </si>
  <si>
    <t>1001</t>
  </si>
  <si>
    <t>Пенсии</t>
  </si>
  <si>
    <t>490 00 00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</si>
  <si>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</si>
  <si>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</si>
  <si>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</si>
  <si>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</si>
  <si>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</si>
  <si>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005</t>
  </si>
  <si>
    <t>Межбюджетные трансферты</t>
  </si>
  <si>
    <t>1100</t>
  </si>
  <si>
    <t>Иные межбюджетные трансферты</t>
  </si>
  <si>
    <t>1104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</si>
  <si>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</si>
  <si>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</si>
  <si>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521 06 00</t>
  </si>
  <si>
    <t>521 06 01</t>
  </si>
  <si>
    <t>017</t>
  </si>
  <si>
    <t>Расходы за счет средств, переданных районному бюджету на выполнение полномочий по исполнению части функций по выплатам муниципальных субсидий</t>
  </si>
  <si>
    <t>911</t>
  </si>
  <si>
    <t>Расходы за счет средств, переданных районному бюджету на выполнение полномочий по исполнению части функций на выполнение полномочий по решению вопросов местного значения</t>
  </si>
  <si>
    <t>915</t>
  </si>
  <si>
    <t>Расходы за счет средств, передаваемых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</si>
  <si>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</si>
  <si>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Муниципальная организация культуры «Культурно-спортивный центр «Назия»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</si>
  <si>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</si>
  <si>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</si>
  <si>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</si>
  <si>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</si>
  <si>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</si>
  <si>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</si>
  <si>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</si>
  <si>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</si>
  <si>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Совет депутатов муниципального образования Назиевское городское поселение муниципального образования Кировский муниципальный район Ленинградской области</t>
  </si>
  <si>
    <t>931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</si>
  <si>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</si>
  <si>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</si>
  <si>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ИТОГО:</t>
  </si>
  <si>
    <t xml:space="preserve"> Приложение 2</t>
  </si>
  <si>
    <t>Код</t>
  </si>
  <si>
    <t>000 01 02 00 00 00 0000 000</t>
  </si>
  <si>
    <t>Кредиты кредитных организаций в валюте Российской Федерации</t>
  </si>
  <si>
    <t>000 01 02 00 00 10 0000 710</t>
  </si>
  <si>
    <t>Получение кредитов от кредитных организаций бюджетами поселений в валюте Российской Федерации</t>
  </si>
  <si>
    <t>000 01 02 00 00 10 0000 810</t>
  </si>
  <si>
    <t>Погашение кредитов от кредитных организаций бюджетами поселений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</si>
  <si>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</si>
  <si>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</si>
  <si>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000 01 03 00 00 10 0000 710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</si>
  <si>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</si>
  <si>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000 01 03 00 00 10 0000 810</t>
  </si>
  <si>
    <t>Погашение бюджетных кредитов от других бюджетов бюджетной системы Российской Федерации бюджетами поселений в валюте Российской Федерации</t>
  </si>
  <si>
    <t>000 01 00 00 00 00 0000 000</t>
  </si>
  <si>
    <t>Всего источников внутреннего финансирования дефицита бюджета</t>
  </si>
  <si>
    <t>01 05 0000 10 0000 000</t>
  </si>
  <si>
    <t>Остатки средств бюджета МО</t>
  </si>
  <si>
    <t xml:space="preserve"> Приложение 3</t>
  </si>
  <si>
    <t>Исполнение доходной части бюджета МО  Назиевское городское поселение за 2009 год</t>
  </si>
  <si>
    <t>Источники внутреннего финансирования дефицита бюджета МО  Назиевское городское поселение за 2009 год</t>
  </si>
  <si>
    <t xml:space="preserve"> Сумма (тыс.руб)</t>
  </si>
  <si>
    <t>1 06 04000 02 0000 110</t>
  </si>
  <si>
    <t>Транспортный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</si>
  <si>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автономных учреждений, а также имущества государственных и муниципальных унитарных предприятий, в том числе казенных), в том числе: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</si>
  <si>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</si>
  <si>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</si>
  <si>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 и компенсации затрат государства</t>
  </si>
  <si>
    <t xml:space="preserve">1 13 03000 00 0000 130 </t>
  </si>
  <si>
    <t>Прочие доходы от оказания платных услуг и компенсации затрат государства</t>
  </si>
  <si>
    <t>1 14 02000 00 0000 000</t>
  </si>
  <si>
    <t>Доходы от реализации имущеста,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</si>
  <si>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Факт за 2009 год (тыс.руб)</t>
  </si>
  <si>
    <t xml:space="preserve">2 02 01000 00 0000 151 </t>
  </si>
  <si>
    <t>Дотации бюджетам субъектов РФ и муниципальных образований</t>
  </si>
  <si>
    <t>2 02 01001 10 0000 151</t>
  </si>
  <si>
    <t>Дотации бюджетам поселений на выравнивание бюджетной обеспеченности из областного фонда финансовой поддержки поселений</t>
  </si>
  <si>
    <t>Дотации бюджетам поселений на выравнивание бюджетной обеспеченности из районного  фонда финансовой поддержки поселений</t>
  </si>
  <si>
    <t>2 02 02000 00 0000 151</t>
  </si>
  <si>
    <t>Субсидии бюджетам субъектов РФ и муниципальных образований</t>
  </si>
  <si>
    <t>2 02 02102 10 0000 151</t>
  </si>
  <si>
    <t>Субсидии бюджетам поселений на закупку автотранспортных средств и коммунальной техники</t>
  </si>
  <si>
    <t>2 02 02999 10 0000 151</t>
  </si>
  <si>
    <t>Прочие субсидии бюджетам поселений</t>
  </si>
  <si>
    <t>2 02 03000 00 0000 151</t>
  </si>
  <si>
    <t>Субвенции бюджетам субъектов РФ и муниципальных образований</t>
  </si>
  <si>
    <t>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</si>
  <si>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</si>
  <si>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2 02 03024 10 0000 151</t>
  </si>
  <si>
    <t>Субвенции бюджетам поселений на выполнение передаваемых полномочий субъектов РФ</t>
  </si>
  <si>
    <t>2 02 04000 00 0000 151</t>
  </si>
  <si>
    <t>2 02 04999 10 0000 151</t>
  </si>
  <si>
    <t>на финансирование  расходов по теплоснабжению в части возмещения выпадающих доходов, возникших от разницы в тарифах  по предоставлению населению коммунальных ресурсов по тепловой энергии и горячей воде по муниципальному жилому</t>
  </si>
  <si>
    <t>средства на устранение нарушений требований пожарной безопасности в социальном общежитии</t>
  </si>
  <si>
    <t>Выполнение функций государственными органами (оплата труда муниципальных служащих)</t>
  </si>
  <si>
    <t>002 04 10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</si>
  <si>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</si>
  <si>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002 04 66</t>
  </si>
  <si>
    <t>866</t>
  </si>
  <si>
    <t>Обеспечение проведения выборов и референдумов</t>
  </si>
  <si>
    <t>0107</t>
  </si>
  <si>
    <t>Проведение выборов и референдумов</t>
  </si>
  <si>
    <t>020 00 00</t>
  </si>
  <si>
    <t>Проведение выборов в представительные органы муниципального образования</t>
  </si>
  <si>
    <t>020 00 02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</si>
  <si>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</si>
  <si>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</si>
  <si>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</si>
  <si>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</si>
  <si>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</si>
  <si>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Муниципальная целевая программа "Развитие и поддержка малого и среднего предпринимательства МО Назиевское городское поселение на 2009-2011 годы"</t>
  </si>
  <si>
    <t>795 37 00</t>
  </si>
  <si>
    <t>Закупка для государственных нужд техники, производимой на территории Российской Федерации</t>
  </si>
  <si>
    <t>340 07 00</t>
  </si>
  <si>
    <t>Закупка автотранспортных средств и коммунальной техники</t>
  </si>
  <si>
    <t>340 07 02</t>
  </si>
  <si>
    <t>Расходы за счет субсидий на закупку автотранспортных средств и коммунальной техники</t>
  </si>
  <si>
    <t>454</t>
  </si>
  <si>
    <t>Компенсация выпадающих доходов организациям, предоставляющим населению жилищные услуги  по тарифам, не обеспечивающим возмещение издержек</t>
  </si>
  <si>
    <t>Расходы за счет средств, переданных из районного бюджета бюджетам поселений на финансирование расходов в области жилищного хозяйства на привидение в соответствие с требованиями пожарной безопасности социальных общежитий</t>
  </si>
  <si>
    <t>953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</si>
  <si>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 (кредиторская задолженность)</t>
  </si>
  <si>
    <t>350 01 01</t>
  </si>
  <si>
    <t>350 02 00</t>
  </si>
  <si>
    <t>Мероприятия в области жилищного хозяйства</t>
  </si>
  <si>
    <t>350 03 00</t>
  </si>
  <si>
    <t>Расходы за счет средств переданных из районного бюджета бюджетам посенлений на финансирование убытков по теплоснабжению</t>
  </si>
  <si>
    <t>950</t>
  </si>
  <si>
    <t>Региональные целевые программы</t>
  </si>
  <si>
    <t>522 00 00</t>
  </si>
  <si>
    <t>Региональная целевая программа "Предупреждение ситуаций, связанных с нарушением функционирования жилищно-коммунального хозяйства Ленинградской области, в 2008-2011 годах"</t>
  </si>
  <si>
    <t>522 68 00</t>
  </si>
  <si>
    <t>Расходы за счет субсидий на финансирование региональных целевых программ</t>
  </si>
  <si>
    <t>010</t>
  </si>
  <si>
    <t>Образование</t>
  </si>
  <si>
    <t>0700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</si>
  <si>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</si>
  <si>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</si>
  <si>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</si>
  <si>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</si>
  <si>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</si>
  <si>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</si>
  <si>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Расходы за счет средств, переданных районному бюджету на выполнение полномочий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</si>
  <si>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выполнение полномочий по созданию условий для организации досуга и обеспечения жителей поселения услугами организации культуры</t>
  </si>
  <si>
    <t>521 06 02</t>
  </si>
  <si>
    <t>Расходы за счет средств, переданных районному бюджету   на осуществление части полномочий по владению, пользованию и распоряжению имуществом</t>
  </si>
  <si>
    <t>521 06 03</t>
  </si>
  <si>
    <t>Расходы за счет средств, переданных районному бюджету    на осуществление части полномочий в сфере архитектуры и градостроительства</t>
  </si>
  <si>
    <t>521 06 05</t>
  </si>
  <si>
    <t>Расходы за счет средств, переданных районному бюджету на осуществление части полномочий по организации и осуществлению мероприятий по ГО и ЧС</t>
  </si>
  <si>
    <t>521 06 06</t>
  </si>
  <si>
    <t>Расходы за счет средств, переданных районному бюджету на осуществление части полномочий по обеспечению условий для развития физической культуры и спорта</t>
  </si>
  <si>
    <t>521 06 07</t>
  </si>
  <si>
    <t>521 06 08</t>
  </si>
  <si>
    <t>Расходы за счет средств, переданных районному бюджету на осуществление части полномочий по начислению муниципальных субсидий</t>
  </si>
  <si>
    <t>521 06 09</t>
  </si>
  <si>
    <t>от "08" апреля 2010 г. № 5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</si>
</sst>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0.0%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18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0"/>
    </font>
    <font>
      <sz val="9"/>
      <name val="Arial Cyr"/>
      <family val="2"/>
    </font>
    <font>
      <sz val="8"/>
      <name val="MS Sans Serif"/>
      <family val="2"/>
    </font>
    <font>
      <sz val="10"/>
      <name val="MS Sans Serif"/>
      <family val="0"/>
    </font>
    <font>
      <b/>
      <i/>
      <sz val="12"/>
      <name val="Arial Cyr"/>
      <family val="2"/>
    </font>
    <font>
      <sz val="12"/>
      <name val="Arial Cyr"/>
      <family val="0"/>
    </font>
    <font>
      <b/>
      <sz val="12"/>
      <color indexed="8"/>
      <name val="Arial"/>
      <family val="0"/>
    </font>
    <font>
      <i/>
      <sz val="12"/>
      <name val="Times New Roman Cyr"/>
      <family val="0"/>
    </font>
    <font>
      <b/>
      <i/>
      <sz val="12"/>
      <color indexed="8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2"/>
    </font>
    <font>
      <i/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0" fillId="0" borderId="0" xfId="0" applyNumberFormat="1" applyAlignment="1">
      <alignment horizontal="right" vertical="center" wrapText="1"/>
    </xf>
    <xf numFmtId="0" fontId="0" fillId="0" borderId="0" xfId="0" applyFont="1" applyAlignment="1">
      <alignment/>
    </xf>
    <xf numFmtId="167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0" xfId="0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7" fontId="1" fillId="0" borderId="1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49" fontId="10" fillId="0" borderId="1" xfId="17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49" fontId="8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5" fontId="10" fillId="0" borderId="1" xfId="17" applyNumberFormat="1" applyFont="1" applyFill="1" applyBorder="1" applyAlignment="1" applyProtection="1">
      <alignment horizontal="center" vertical="center" wrapText="1"/>
      <protection/>
    </xf>
    <xf numFmtId="0" fontId="8" fillId="0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49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167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8" fillId="0" borderId="1" xfId="0" applyNumberFormat="1" applyFont="1" applyBorder="1" applyAlignment="1">
      <alignment horizontal="center" vertical="center"/>
    </xf>
    <xf numFmtId="167" fontId="8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8" fillId="0" borderId="0" xfId="0" applyNumberFormat="1" applyFont="1" applyAlignment="1">
      <alignment horizontal="center" vertical="center"/>
    </xf>
    <xf numFmtId="167" fontId="8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7" fontId="13" fillId="0" borderId="2" xfId="0" applyNumberFormat="1" applyFont="1" applyBorder="1" applyAlignment="1">
      <alignment horizontal="center" vertical="center" wrapText="1"/>
    </xf>
    <xf numFmtId="167" fontId="0" fillId="0" borderId="2" xfId="0" applyNumberForma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 wrapText="1"/>
    </xf>
    <xf numFmtId="167" fontId="1" fillId="0" borderId="2" xfId="0" applyNumberFormat="1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65" fontId="1" fillId="0" borderId="5" xfId="0" applyNumberFormat="1" applyFont="1" applyBorder="1" applyAlignment="1">
      <alignment horizontal="center" vertical="center"/>
    </xf>
    <xf numFmtId="167" fontId="1" fillId="0" borderId="5" xfId="0" applyNumberFormat="1" applyFont="1" applyBorder="1" applyAlignment="1">
      <alignment horizontal="center" vertical="center"/>
    </xf>
    <xf numFmtId="0" fontId="16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2" fillId="0" borderId="2" xfId="0" applyFont="1" applyBorder="1" applyAlignment="1">
      <alignment vertical="center"/>
    </xf>
    <xf numFmtId="165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0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wrapText="1"/>
    </xf>
    <xf numFmtId="49" fontId="7" fillId="0" borderId="1" xfId="0" applyNumberFormat="1" applyFont="1" applyFill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8" fillId="0" borderId="1" xfId="0" applyNumberFormat="1" applyFont="1" applyBorder="1" applyAlignment="1">
      <alignment horizontal="left" wrapText="1"/>
    </xf>
    <xf numFmtId="49" fontId="7" fillId="0" borderId="1" xfId="0" applyNumberFormat="1" applyFont="1" applyBorder="1" applyAlignment="1">
      <alignment horizontal="left" wrapText="1"/>
    </xf>
    <xf numFmtId="49" fontId="8" fillId="0" borderId="1" xfId="0" applyNumberFormat="1" applyFont="1" applyFill="1" applyBorder="1" applyAlignment="1">
      <alignment horizontal="left" wrapText="1"/>
    </xf>
    <xf numFmtId="0" fontId="11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left" wrapText="1"/>
    </xf>
    <xf numFmtId="49" fontId="3" fillId="0" borderId="1" xfId="0" applyNumberFormat="1" applyFont="1" applyBorder="1" applyAlignment="1">
      <alignment horizontal="left" wrapText="1"/>
    </xf>
    <xf numFmtId="0" fontId="7" fillId="0" borderId="1" xfId="0" applyFont="1" applyFill="1" applyBorder="1" applyAlignment="1">
      <alignment horizontal="left" wrapText="1"/>
    </xf>
    <xf numFmtId="49" fontId="3" fillId="0" borderId="1" xfId="0" applyNumberFormat="1" applyFont="1" applyFill="1" applyBorder="1" applyAlignment="1">
      <alignment wrapText="1"/>
    </xf>
    <xf numFmtId="164" fontId="8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1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 wrapText="1"/>
    </xf>
    <xf numFmtId="165" fontId="13" fillId="0" borderId="2" xfId="0" applyNumberFormat="1" applyFont="1" applyBorder="1" applyAlignment="1">
      <alignment horizontal="center" vertical="center" wrapText="1"/>
    </xf>
    <xf numFmtId="165" fontId="14" fillId="0" borderId="2" xfId="0" applyNumberFormat="1" applyFont="1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7" xfId="0" applyFont="1" applyBorder="1" applyAlignment="1">
      <alignment horizontal="left" vertical="center" wrapText="1"/>
    </xf>
    <xf numFmtId="0" fontId="0" fillId="0" borderId="8" xfId="0" applyFont="1" applyBorder="1" applyAlignment="1">
      <alignment horizontal="left" vertical="center" wrapText="1"/>
    </xf>
    <xf numFmtId="0" fontId="0" fillId="2" borderId="6" xfId="0" applyFont="1" applyFill="1" applyBorder="1" applyAlignment="1">
      <alignment horizontal="left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0" fillId="2" borderId="8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 vertical="center" wrapText="1"/>
    </xf>
    <xf numFmtId="0" fontId="3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" fillId="0" borderId="6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128</xdr:row>
      <xdr:rowOff>0</xdr:rowOff>
    </xdr:from>
    <xdr:to>
      <xdr:col>8</xdr:col>
      <xdr:colOff>0</xdr:colOff>
      <xdr:row>128</xdr:row>
      <xdr:rowOff>0</xdr:rowOff>
    </xdr:to>
    <xdr:sp>
      <xdr:nvSpPr>
        <xdr:cNvPr id="1" name="2905"/>
        <xdr:cNvSpPr>
          <a:spLocks/>
        </xdr:cNvSpPr>
      </xdr:nvSpPr>
      <xdr:spPr>
        <a:xfrm>
          <a:off x="14935200" y="308229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tabSelected="1" zoomScaleSheetLayoutView="100" workbookViewId="0" topLeftCell="A1">
      <selection activeCell="D5" sqref="D5:G5"/>
    </sheetView>
  </sheetViews>
  <sheetFormatPr defaultColWidth="9.00390625" defaultRowHeight="12.75"/>
  <cols>
    <col min="1" max="1" width="20.875" style="6" customWidth="1"/>
    <col min="2" max="3" width="9.125" style="6" customWidth="1"/>
    <col min="4" max="4" width="34.125" style="6" customWidth="1"/>
    <col min="5" max="5" width="13.625" style="85" customWidth="1"/>
    <col min="6" max="6" width="11.375" style="85" customWidth="1"/>
    <col min="7" max="7" width="10.75390625" style="11" customWidth="1"/>
  </cols>
  <sheetData>
    <row r="1" spans="4:7" ht="12.75">
      <c r="D1" s="129" t="s">
        <v>39</v>
      </c>
      <c r="E1" s="129"/>
      <c r="F1" s="129"/>
      <c r="G1" s="129"/>
    </row>
    <row r="2" spans="4:7" ht="12.75">
      <c r="D2" s="129" t="s">
        <v>21</v>
      </c>
      <c r="E2" s="129"/>
      <c r="F2" s="129"/>
      <c r="G2" s="129"/>
    </row>
    <row r="3" spans="4:7" ht="12.75">
      <c r="D3" s="129" t="s">
        <v>31</v>
      </c>
      <c r="E3" s="129"/>
      <c r="F3" s="129"/>
      <c r="G3" s="129"/>
    </row>
    <row r="4" spans="4:7" ht="12.75">
      <c r="D4" s="129" t="s">
        <v>20</v>
      </c>
      <c r="E4" s="129"/>
      <c r="F4" s="129"/>
      <c r="G4" s="129"/>
    </row>
    <row r="5" spans="4:7" ht="12.75" customHeight="1">
      <c r="D5" s="130" t="s">
        <v>350</v>
      </c>
      <c r="E5" s="130"/>
      <c r="F5" s="130"/>
      <c r="G5" s="130"/>
    </row>
    <row r="6" spans="4:5" ht="12.75" customHeight="1">
      <c r="D6" s="2"/>
      <c r="E6" s="84"/>
    </row>
    <row r="7" spans="1:7" ht="12" customHeight="1">
      <c r="A7" s="131" t="s">
        <v>253</v>
      </c>
      <c r="B7" s="131"/>
      <c r="C7" s="131"/>
      <c r="D7" s="131"/>
      <c r="E7" s="131"/>
      <c r="F7" s="131"/>
      <c r="G7" s="131"/>
    </row>
    <row r="8" spans="1:7" ht="12.75" customHeight="1">
      <c r="A8" s="131"/>
      <c r="B8" s="131"/>
      <c r="C8" s="131"/>
      <c r="D8" s="131"/>
      <c r="E8" s="131"/>
      <c r="F8" s="131"/>
      <c r="G8" s="131"/>
    </row>
    <row r="9" spans="2:5" ht="15" customHeight="1">
      <c r="B9" s="7"/>
      <c r="C9" s="7"/>
      <c r="D9" s="7"/>
      <c r="E9" s="85" t="s">
        <v>19</v>
      </c>
    </row>
    <row r="10" spans="1:7" ht="36" customHeight="1">
      <c r="A10" s="1" t="s">
        <v>4</v>
      </c>
      <c r="B10" s="132" t="s">
        <v>15</v>
      </c>
      <c r="C10" s="133"/>
      <c r="D10" s="134"/>
      <c r="E10" s="86" t="s">
        <v>255</v>
      </c>
      <c r="F10" s="87" t="s">
        <v>266</v>
      </c>
      <c r="G10" s="4" t="s">
        <v>41</v>
      </c>
    </row>
    <row r="11" spans="1:7" s="78" customFormat="1" ht="12.75" customHeight="1">
      <c r="A11" s="69" t="s">
        <v>5</v>
      </c>
      <c r="B11" s="138" t="s">
        <v>23</v>
      </c>
      <c r="C11" s="139"/>
      <c r="D11" s="140"/>
      <c r="E11" s="62">
        <f>E12+E14+E22+E28+E18+E26+E20</f>
        <v>18545.2</v>
      </c>
      <c r="F11" s="62">
        <f>F12+F14+F22+F28+F18+F26+F20</f>
        <v>18737.7</v>
      </c>
      <c r="G11" s="12">
        <f>F11/E11</f>
        <v>1.0103800444319824</v>
      </c>
    </row>
    <row r="12" spans="1:7" s="5" customFormat="1" ht="12.75" customHeight="1">
      <c r="A12" s="70" t="s">
        <v>6</v>
      </c>
      <c r="B12" s="126" t="s">
        <v>7</v>
      </c>
      <c r="C12" s="127"/>
      <c r="D12" s="128"/>
      <c r="E12" s="63">
        <f>E13</f>
        <v>2595</v>
      </c>
      <c r="F12" s="63">
        <f>F13</f>
        <v>2686.1</v>
      </c>
      <c r="G12" s="12">
        <f aca="true" t="shared" si="0" ref="G12:G41">F12/E12</f>
        <v>1.035105973025048</v>
      </c>
    </row>
    <row r="13" spans="1:7" ht="12.75" customHeight="1">
      <c r="A13" s="8" t="s">
        <v>8</v>
      </c>
      <c r="B13" s="115" t="s">
        <v>0</v>
      </c>
      <c r="C13" s="116"/>
      <c r="D13" s="117"/>
      <c r="E13" s="13">
        <v>2595</v>
      </c>
      <c r="F13" s="13">
        <v>2686.1</v>
      </c>
      <c r="G13" s="14">
        <f t="shared" si="0"/>
        <v>1.035105973025048</v>
      </c>
    </row>
    <row r="14" spans="1:7" s="5" customFormat="1" ht="12.75" customHeight="1">
      <c r="A14" s="70" t="s">
        <v>22</v>
      </c>
      <c r="B14" s="126" t="s">
        <v>9</v>
      </c>
      <c r="C14" s="127"/>
      <c r="D14" s="128"/>
      <c r="E14" s="63">
        <f>E15+E16+E17</f>
        <v>8873.7</v>
      </c>
      <c r="F14" s="63">
        <f>F15+F16+F17</f>
        <v>8986</v>
      </c>
      <c r="G14" s="12">
        <f t="shared" si="0"/>
        <v>1.0126553748718121</v>
      </c>
    </row>
    <row r="15" spans="1:7" ht="12.75" customHeight="1">
      <c r="A15" s="8" t="s">
        <v>17</v>
      </c>
      <c r="B15" s="115" t="s">
        <v>2</v>
      </c>
      <c r="C15" s="116"/>
      <c r="D15" s="117"/>
      <c r="E15" s="13">
        <v>238.4</v>
      </c>
      <c r="F15" s="13">
        <v>236.6</v>
      </c>
      <c r="G15" s="14">
        <f t="shared" si="0"/>
        <v>0.9924496644295302</v>
      </c>
    </row>
    <row r="16" spans="1:7" ht="12.75" customHeight="1">
      <c r="A16" s="8" t="s">
        <v>18</v>
      </c>
      <c r="B16" s="115" t="s">
        <v>1</v>
      </c>
      <c r="C16" s="116"/>
      <c r="D16" s="117"/>
      <c r="E16" s="13">
        <v>7513.3</v>
      </c>
      <c r="F16" s="13">
        <f>7641.6-9.2</f>
        <v>7632.400000000001</v>
      </c>
      <c r="G16" s="14">
        <f t="shared" si="0"/>
        <v>1.0158518893162791</v>
      </c>
    </row>
    <row r="17" spans="1:7" s="5" customFormat="1" ht="12.75" customHeight="1">
      <c r="A17" s="71" t="s">
        <v>256</v>
      </c>
      <c r="B17" s="115" t="s">
        <v>257</v>
      </c>
      <c r="C17" s="116"/>
      <c r="D17" s="117"/>
      <c r="E17" s="64">
        <v>1122</v>
      </c>
      <c r="F17" s="64">
        <v>1117</v>
      </c>
      <c r="G17" s="14">
        <f t="shared" si="0"/>
        <v>0.9955436720142602</v>
      </c>
    </row>
    <row r="18" spans="1:7" ht="21.75" customHeight="1">
      <c r="A18" s="72" t="s">
        <v>27</v>
      </c>
      <c r="B18" s="123" t="s">
        <v>28</v>
      </c>
      <c r="C18" s="124"/>
      <c r="D18" s="125"/>
      <c r="E18" s="65">
        <f>E19</f>
        <v>90</v>
      </c>
      <c r="F18" s="65">
        <f>F19</f>
        <v>90.7</v>
      </c>
      <c r="G18" s="12">
        <f t="shared" si="0"/>
        <v>1.0077777777777779</v>
      </c>
    </row>
    <row r="19" spans="1:7" s="5" customFormat="1" ht="39" customHeight="1">
      <c r="A19" s="71" t="s">
        <v>29</v>
      </c>
      <c r="B19" s="115" t="s">
        <v>30</v>
      </c>
      <c r="C19" s="116"/>
      <c r="D19" s="117"/>
      <c r="E19" s="64">
        <v>90</v>
      </c>
      <c r="F19" s="64">
        <v>90.7</v>
      </c>
      <c r="G19" s="61">
        <f t="shared" si="0"/>
        <v>1.0077777777777779</v>
      </c>
    </row>
    <row r="20" spans="1:7" s="3" customFormat="1" ht="27.75" customHeight="1">
      <c r="A20" s="69" t="s">
        <v>35</v>
      </c>
      <c r="B20" s="123" t="s">
        <v>36</v>
      </c>
      <c r="C20" s="124"/>
      <c r="D20" s="125"/>
      <c r="E20" s="62">
        <f>E21</f>
        <v>9.2</v>
      </c>
      <c r="F20" s="62">
        <f>F21</f>
        <v>9.2</v>
      </c>
      <c r="G20" s="12">
        <f t="shared" si="0"/>
        <v>1</v>
      </c>
    </row>
    <row r="21" spans="1:7" s="5" customFormat="1" ht="31.5" customHeight="1">
      <c r="A21" s="8" t="s">
        <v>37</v>
      </c>
      <c r="B21" s="115" t="s">
        <v>38</v>
      </c>
      <c r="C21" s="116"/>
      <c r="D21" s="117"/>
      <c r="E21" s="13">
        <v>9.2</v>
      </c>
      <c r="F21" s="13">
        <v>9.2</v>
      </c>
      <c r="G21" s="61">
        <f t="shared" si="0"/>
        <v>1</v>
      </c>
    </row>
    <row r="22" spans="1:7" ht="37.5" customHeight="1">
      <c r="A22" s="73" t="s">
        <v>10</v>
      </c>
      <c r="B22" s="135" t="s">
        <v>11</v>
      </c>
      <c r="C22" s="136"/>
      <c r="D22" s="137"/>
      <c r="E22" s="66">
        <f>E23+E25</f>
        <v>3565</v>
      </c>
      <c r="F22" s="66">
        <f>F23+F25</f>
        <v>3550.6</v>
      </c>
      <c r="G22" s="12">
        <f t="shared" si="0"/>
        <v>0.9959607293127629</v>
      </c>
    </row>
    <row r="23" spans="1:7" ht="63.75" customHeight="1">
      <c r="A23" s="8" t="s">
        <v>12</v>
      </c>
      <c r="B23" s="115" t="s">
        <v>258</v>
      </c>
      <c r="C23" s="116"/>
      <c r="D23" s="117"/>
      <c r="E23" s="13">
        <v>2115</v>
      </c>
      <c r="F23" s="13">
        <f>F24+598.4</f>
        <v>2113.2</v>
      </c>
      <c r="G23" s="61">
        <f t="shared" si="0"/>
        <v>0.9991489361702127</v>
      </c>
    </row>
    <row r="24" spans="1:7" ht="67.5" customHeight="1">
      <c r="A24" s="8" t="s">
        <v>16</v>
      </c>
      <c r="B24" s="114" t="s">
        <v>259</v>
      </c>
      <c r="C24" s="114"/>
      <c r="D24" s="114"/>
      <c r="E24" s="13">
        <v>1515</v>
      </c>
      <c r="F24" s="13">
        <v>1514.8</v>
      </c>
      <c r="G24" s="14">
        <f t="shared" si="0"/>
        <v>0.9998679867986798</v>
      </c>
    </row>
    <row r="25" spans="1:7" ht="26.25" customHeight="1">
      <c r="A25" s="74" t="s">
        <v>24</v>
      </c>
      <c r="B25" s="141" t="s">
        <v>34</v>
      </c>
      <c r="C25" s="142"/>
      <c r="D25" s="143"/>
      <c r="E25" s="67">
        <v>1450</v>
      </c>
      <c r="F25" s="67">
        <v>1437.4</v>
      </c>
      <c r="G25" s="14">
        <f t="shared" si="0"/>
        <v>0.9913103448275863</v>
      </c>
    </row>
    <row r="26" spans="1:7" ht="41.25" customHeight="1">
      <c r="A26" s="75" t="s">
        <v>260</v>
      </c>
      <c r="B26" s="123" t="s">
        <v>261</v>
      </c>
      <c r="C26" s="124"/>
      <c r="D26" s="125"/>
      <c r="E26" s="62">
        <f>E27</f>
        <v>395</v>
      </c>
      <c r="F26" s="62">
        <f>F27</f>
        <v>380.8</v>
      </c>
      <c r="G26" s="12">
        <f t="shared" si="0"/>
        <v>0.9640506329113925</v>
      </c>
    </row>
    <row r="27" spans="1:7" s="5" customFormat="1" ht="29.25" customHeight="1">
      <c r="A27" s="9" t="s">
        <v>262</v>
      </c>
      <c r="B27" s="115" t="s">
        <v>263</v>
      </c>
      <c r="C27" s="116"/>
      <c r="D27" s="117"/>
      <c r="E27" s="13">
        <v>395</v>
      </c>
      <c r="F27" s="13">
        <v>380.8</v>
      </c>
      <c r="G27" s="61">
        <f t="shared" si="0"/>
        <v>0.9640506329113925</v>
      </c>
    </row>
    <row r="28" spans="1:7" s="3" customFormat="1" ht="26.25" customHeight="1">
      <c r="A28" s="76" t="s">
        <v>25</v>
      </c>
      <c r="B28" s="123" t="s">
        <v>26</v>
      </c>
      <c r="C28" s="124"/>
      <c r="D28" s="125"/>
      <c r="E28" s="62">
        <f>E29+E30</f>
        <v>3017.3</v>
      </c>
      <c r="F28" s="62">
        <f>F29+F30</f>
        <v>3034.3</v>
      </c>
      <c r="G28" s="12">
        <f t="shared" si="0"/>
        <v>1.00563417625029</v>
      </c>
    </row>
    <row r="29" spans="1:7" s="5" customFormat="1" ht="63.75" customHeight="1">
      <c r="A29" s="9" t="s">
        <v>264</v>
      </c>
      <c r="B29" s="115" t="s">
        <v>265</v>
      </c>
      <c r="C29" s="116"/>
      <c r="D29" s="117"/>
      <c r="E29" s="13">
        <v>2026.7</v>
      </c>
      <c r="F29" s="13">
        <v>2026.6</v>
      </c>
      <c r="G29" s="61">
        <f t="shared" si="0"/>
        <v>0.9999506587062712</v>
      </c>
    </row>
    <row r="30" spans="1:7" ht="40.5" customHeight="1">
      <c r="A30" s="9" t="s">
        <v>32</v>
      </c>
      <c r="B30" s="144" t="s">
        <v>33</v>
      </c>
      <c r="C30" s="145"/>
      <c r="D30" s="146"/>
      <c r="E30" s="13">
        <v>990.6</v>
      </c>
      <c r="F30" s="13">
        <v>1007.7</v>
      </c>
      <c r="G30" s="14">
        <f t="shared" si="0"/>
        <v>1.0172622652937613</v>
      </c>
    </row>
    <row r="31" spans="1:7" s="78" customFormat="1" ht="12.75" customHeight="1">
      <c r="A31" s="69" t="s">
        <v>14</v>
      </c>
      <c r="B31" s="138" t="s">
        <v>13</v>
      </c>
      <c r="C31" s="139"/>
      <c r="D31" s="140"/>
      <c r="E31" s="62">
        <v>15342.3</v>
      </c>
      <c r="F31" s="62">
        <f>F32+F35+F38+F41</f>
        <v>15342.3</v>
      </c>
      <c r="G31" s="12">
        <f t="shared" si="0"/>
        <v>1</v>
      </c>
    </row>
    <row r="32" spans="1:7" ht="25.5" customHeight="1">
      <c r="A32" s="76" t="s">
        <v>267</v>
      </c>
      <c r="B32" s="123" t="s">
        <v>268</v>
      </c>
      <c r="C32" s="124"/>
      <c r="D32" s="125"/>
      <c r="E32" s="62">
        <f>E33+E34</f>
        <v>11364.3</v>
      </c>
      <c r="F32" s="62">
        <f>F33+F34</f>
        <v>11364.3</v>
      </c>
      <c r="G32" s="12">
        <f t="shared" si="0"/>
        <v>1</v>
      </c>
    </row>
    <row r="33" spans="1:7" ht="43.5" customHeight="1">
      <c r="A33" s="9" t="s">
        <v>269</v>
      </c>
      <c r="B33" s="115" t="s">
        <v>270</v>
      </c>
      <c r="C33" s="116"/>
      <c r="D33" s="117"/>
      <c r="E33" s="13">
        <v>4556.8</v>
      </c>
      <c r="F33" s="13">
        <v>4556.8</v>
      </c>
      <c r="G33" s="14">
        <f t="shared" si="0"/>
        <v>1</v>
      </c>
    </row>
    <row r="34" spans="1:7" ht="43.5" customHeight="1">
      <c r="A34" s="9" t="s">
        <v>269</v>
      </c>
      <c r="B34" s="115" t="s">
        <v>271</v>
      </c>
      <c r="C34" s="116"/>
      <c r="D34" s="117"/>
      <c r="E34" s="13">
        <v>6807.5</v>
      </c>
      <c r="F34" s="13">
        <v>6807.5</v>
      </c>
      <c r="G34" s="14">
        <f t="shared" si="0"/>
        <v>1</v>
      </c>
    </row>
    <row r="35" spans="1:7" s="77" customFormat="1" ht="35.25" customHeight="1">
      <c r="A35" s="76" t="s">
        <v>272</v>
      </c>
      <c r="B35" s="123" t="s">
        <v>273</v>
      </c>
      <c r="C35" s="124"/>
      <c r="D35" s="125"/>
      <c r="E35" s="62">
        <f>E36+E37</f>
        <v>3188.7999999999997</v>
      </c>
      <c r="F35" s="62">
        <f>F36+F37</f>
        <v>3188.7999999999997</v>
      </c>
      <c r="G35" s="12">
        <f t="shared" si="0"/>
        <v>1</v>
      </c>
    </row>
    <row r="36" spans="1:7" s="3" customFormat="1" ht="28.5" customHeight="1">
      <c r="A36" s="9" t="s">
        <v>274</v>
      </c>
      <c r="B36" s="115" t="s">
        <v>275</v>
      </c>
      <c r="C36" s="116"/>
      <c r="D36" s="117"/>
      <c r="E36" s="13">
        <v>2899.2</v>
      </c>
      <c r="F36" s="13">
        <v>2899.2</v>
      </c>
      <c r="G36" s="14">
        <f t="shared" si="0"/>
        <v>1</v>
      </c>
    </row>
    <row r="37" spans="1:7" ht="25.5" customHeight="1">
      <c r="A37" s="9" t="s">
        <v>276</v>
      </c>
      <c r="B37" s="115" t="s">
        <v>277</v>
      </c>
      <c r="C37" s="116"/>
      <c r="D37" s="117"/>
      <c r="E37" s="13">
        <v>289.6</v>
      </c>
      <c r="F37" s="13">
        <v>289.6</v>
      </c>
      <c r="G37" s="14">
        <f t="shared" si="0"/>
        <v>1</v>
      </c>
    </row>
    <row r="38" spans="1:7" ht="34.5" customHeight="1">
      <c r="A38" s="81" t="s">
        <v>278</v>
      </c>
      <c r="B38" s="126" t="s">
        <v>279</v>
      </c>
      <c r="C38" s="127"/>
      <c r="D38" s="128"/>
      <c r="E38" s="62">
        <f>E39+E40</f>
        <v>319.2</v>
      </c>
      <c r="F38" s="62">
        <f>F39+F40</f>
        <v>319.2</v>
      </c>
      <c r="G38" s="12">
        <f t="shared" si="0"/>
        <v>1</v>
      </c>
    </row>
    <row r="39" spans="1:7" s="3" customFormat="1" ht="42.75" customHeight="1">
      <c r="A39" s="82" t="s">
        <v>280</v>
      </c>
      <c r="B39" s="118" t="s">
        <v>281</v>
      </c>
      <c r="C39" s="119"/>
      <c r="D39" s="120"/>
      <c r="E39" s="88">
        <v>309.2</v>
      </c>
      <c r="F39" s="88">
        <v>309.2</v>
      </c>
      <c r="G39" s="14">
        <f t="shared" si="0"/>
        <v>1</v>
      </c>
    </row>
    <row r="40" spans="1:7" s="3" customFormat="1" ht="36" customHeight="1">
      <c r="A40" s="82" t="s">
        <v>282</v>
      </c>
      <c r="B40" s="118" t="s">
        <v>283</v>
      </c>
      <c r="C40" s="119"/>
      <c r="D40" s="120"/>
      <c r="E40" s="88">
        <v>10</v>
      </c>
      <c r="F40" s="88">
        <v>10</v>
      </c>
      <c r="G40" s="14">
        <f t="shared" si="0"/>
        <v>1</v>
      </c>
    </row>
    <row r="41" spans="1:7" s="3" customFormat="1" ht="21" customHeight="1">
      <c r="A41" s="81" t="s">
        <v>284</v>
      </c>
      <c r="B41" s="121" t="s">
        <v>207</v>
      </c>
      <c r="C41" s="121"/>
      <c r="D41" s="121"/>
      <c r="E41" s="62">
        <f>SUM(E42:E43)</f>
        <v>470</v>
      </c>
      <c r="F41" s="62">
        <f>SUM(F42:F43)</f>
        <v>470</v>
      </c>
      <c r="G41" s="12">
        <f t="shared" si="0"/>
        <v>1</v>
      </c>
    </row>
    <row r="42" spans="1:7" s="3" customFormat="1" ht="63" customHeight="1">
      <c r="A42" s="82" t="s">
        <v>285</v>
      </c>
      <c r="B42" s="114" t="s">
        <v>286</v>
      </c>
      <c r="C42" s="114"/>
      <c r="D42" s="114"/>
      <c r="E42" s="13">
        <v>270</v>
      </c>
      <c r="F42" s="13">
        <v>270</v>
      </c>
      <c r="G42" s="14">
        <f>F42/E42</f>
        <v>1</v>
      </c>
    </row>
    <row r="43" spans="1:7" s="3" customFormat="1" ht="28.5" customHeight="1" thickBot="1">
      <c r="A43" s="82" t="s">
        <v>285</v>
      </c>
      <c r="B43" s="115" t="s">
        <v>287</v>
      </c>
      <c r="C43" s="116"/>
      <c r="D43" s="117"/>
      <c r="E43" s="13">
        <v>200</v>
      </c>
      <c r="F43" s="13">
        <v>200</v>
      </c>
      <c r="G43" s="14">
        <f>F43/E43</f>
        <v>1</v>
      </c>
    </row>
    <row r="44" spans="1:7" ht="13.5" thickBot="1">
      <c r="A44" s="83"/>
      <c r="B44" s="122" t="s">
        <v>3</v>
      </c>
      <c r="C44" s="122"/>
      <c r="D44" s="122"/>
      <c r="E44" s="68">
        <f>E11+E31</f>
        <v>33887.5</v>
      </c>
      <c r="F44" s="79">
        <f>F11+F31</f>
        <v>34080</v>
      </c>
      <c r="G44" s="80">
        <f>F44/E44</f>
        <v>1.0056805606787163</v>
      </c>
    </row>
  </sheetData>
  <mergeCells count="41">
    <mergeCell ref="B17:D17"/>
    <mergeCell ref="B18:D18"/>
    <mergeCell ref="B16:D16"/>
    <mergeCell ref="B31:D31"/>
    <mergeCell ref="B25:D25"/>
    <mergeCell ref="B29:D29"/>
    <mergeCell ref="B30:D30"/>
    <mergeCell ref="B27:D27"/>
    <mergeCell ref="B28:D28"/>
    <mergeCell ref="B26:D26"/>
    <mergeCell ref="B21:D21"/>
    <mergeCell ref="B23:D23"/>
    <mergeCell ref="B19:D19"/>
    <mergeCell ref="B20:D20"/>
    <mergeCell ref="B22:D22"/>
    <mergeCell ref="B24:D24"/>
    <mergeCell ref="B14:D14"/>
    <mergeCell ref="B15:D15"/>
    <mergeCell ref="D5:G5"/>
    <mergeCell ref="A7:G8"/>
    <mergeCell ref="B10:D10"/>
    <mergeCell ref="B11:D11"/>
    <mergeCell ref="B12:D12"/>
    <mergeCell ref="B13:D13"/>
    <mergeCell ref="D1:G1"/>
    <mergeCell ref="D2:G2"/>
    <mergeCell ref="D3:G3"/>
    <mergeCell ref="D4:G4"/>
    <mergeCell ref="B44:D44"/>
    <mergeCell ref="B32:D32"/>
    <mergeCell ref="B33:D33"/>
    <mergeCell ref="B34:D34"/>
    <mergeCell ref="B35:D35"/>
    <mergeCell ref="B36:D36"/>
    <mergeCell ref="B37:D37"/>
    <mergeCell ref="B38:D38"/>
    <mergeCell ref="B42:D42"/>
    <mergeCell ref="B43:D43"/>
    <mergeCell ref="B39:D39"/>
    <mergeCell ref="B40:D40"/>
    <mergeCell ref="B41:D41"/>
  </mergeCells>
  <printOptions/>
  <pageMargins left="0.7874015748031497" right="0.3937007874015748" top="0.1968503937007874" bottom="0.1968503937007874" header="0.5118110236220472" footer="0.5118110236220472"/>
  <pageSetup fitToHeight="2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7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110.125" style="42" customWidth="1"/>
    <col min="2" max="3" width="9.875" style="42" customWidth="1"/>
    <col min="4" max="4" width="10.75390625" style="42" customWidth="1"/>
    <col min="5" max="5" width="13.375" style="42" customWidth="1"/>
    <col min="6" max="6" width="13.25390625" style="42" customWidth="1"/>
    <col min="7" max="7" width="9.875" style="42" customWidth="1"/>
    <col min="8" max="8" width="18.875" style="51" customWidth="1"/>
    <col min="9" max="9" width="13.75390625" style="51" customWidth="1"/>
    <col min="10" max="10" width="12.375" style="52" customWidth="1"/>
    <col min="11" max="16384" width="9.125" style="20" customWidth="1"/>
  </cols>
  <sheetData>
    <row r="1" spans="7:10" ht="15">
      <c r="G1" s="129" t="s">
        <v>234</v>
      </c>
      <c r="H1" s="129"/>
      <c r="I1" s="129"/>
      <c r="J1" s="129"/>
    </row>
    <row r="2" spans="7:10" ht="15">
      <c r="G2" s="129" t="s">
        <v>21</v>
      </c>
      <c r="H2" s="129"/>
      <c r="I2" s="129"/>
      <c r="J2" s="129"/>
    </row>
    <row r="3" spans="7:10" ht="15">
      <c r="G3" s="129" t="s">
        <v>31</v>
      </c>
      <c r="H3" s="129"/>
      <c r="I3" s="129"/>
      <c r="J3" s="129"/>
    </row>
    <row r="4" spans="7:10" ht="15">
      <c r="G4" s="129" t="s">
        <v>20</v>
      </c>
      <c r="H4" s="129"/>
      <c r="I4" s="129"/>
      <c r="J4" s="129"/>
    </row>
    <row r="5" spans="7:10" ht="15">
      <c r="G5" s="130" t="s">
        <v>350</v>
      </c>
      <c r="H5" s="130"/>
      <c r="I5" s="130"/>
      <c r="J5" s="130"/>
    </row>
    <row r="7" spans="1:10" ht="15.75">
      <c r="A7" s="147"/>
      <c r="B7" s="147"/>
      <c r="C7" s="147"/>
      <c r="D7" s="147"/>
      <c r="E7" s="147"/>
      <c r="F7" s="147"/>
      <c r="G7" s="147"/>
      <c r="H7" s="147"/>
      <c r="I7" s="147"/>
      <c r="J7" s="147"/>
    </row>
    <row r="9" spans="1:10" s="17" customFormat="1" ht="53.25" customHeight="1">
      <c r="A9" s="15" t="s">
        <v>42</v>
      </c>
      <c r="B9" s="15" t="s">
        <v>43</v>
      </c>
      <c r="C9" s="15" t="s">
        <v>44</v>
      </c>
      <c r="D9" s="15" t="s">
        <v>45</v>
      </c>
      <c r="E9" s="15" t="s">
        <v>46</v>
      </c>
      <c r="F9" s="15" t="s">
        <v>47</v>
      </c>
      <c r="G9" s="15" t="s">
        <v>48</v>
      </c>
      <c r="H9" s="24" t="s">
        <v>40</v>
      </c>
      <c r="I9" s="25" t="s">
        <v>266</v>
      </c>
      <c r="J9" s="16" t="s">
        <v>41</v>
      </c>
    </row>
    <row r="10" spans="1:10" s="19" customFormat="1" ht="21" customHeight="1">
      <c r="A10" s="18">
        <v>2</v>
      </c>
      <c r="B10" s="18" t="s">
        <v>49</v>
      </c>
      <c r="C10" s="18" t="s">
        <v>50</v>
      </c>
      <c r="D10" s="18" t="s">
        <v>51</v>
      </c>
      <c r="E10" s="18" t="s">
        <v>52</v>
      </c>
      <c r="F10" s="18" t="s">
        <v>53</v>
      </c>
      <c r="G10" s="18" t="s">
        <v>54</v>
      </c>
      <c r="H10" s="26" t="s">
        <v>55</v>
      </c>
      <c r="I10" s="27">
        <v>10</v>
      </c>
      <c r="J10" s="27">
        <v>11</v>
      </c>
    </row>
    <row r="11" spans="1:10" s="17" customFormat="1" ht="37.5" customHeight="1">
      <c r="A11" s="89" t="s">
        <v>56</v>
      </c>
      <c r="B11" s="36" t="s">
        <v>57</v>
      </c>
      <c r="C11" s="36"/>
      <c r="D11" s="36"/>
      <c r="E11" s="36"/>
      <c r="F11" s="36"/>
      <c r="G11" s="36"/>
      <c r="H11" s="48">
        <f>H12+H165</f>
        <v>36893</v>
      </c>
      <c r="I11" s="48">
        <f>I12+I165</f>
        <v>34487.6</v>
      </c>
      <c r="J11" s="33">
        <f>I11/H11</f>
        <v>0.9348006396877456</v>
      </c>
    </row>
    <row r="12" spans="1:10" s="17" customFormat="1" ht="30.75">
      <c r="A12" s="89" t="s">
        <v>56</v>
      </c>
      <c r="B12" s="36" t="s">
        <v>57</v>
      </c>
      <c r="C12" s="36"/>
      <c r="D12" s="36" t="s">
        <v>58</v>
      </c>
      <c r="E12" s="36" t="s">
        <v>58</v>
      </c>
      <c r="F12" s="36" t="s">
        <v>58</v>
      </c>
      <c r="G12" s="36" t="s">
        <v>58</v>
      </c>
      <c r="H12" s="48">
        <f>H13+H41+H46+H51+H68+H134+H139+H144+H150+H129</f>
        <v>32733.699999999997</v>
      </c>
      <c r="I12" s="48">
        <f>I13+I41+I46+I51+I68+I134+I139+I144+I150+I129</f>
        <v>30340.3</v>
      </c>
      <c r="J12" s="33">
        <f aca="true" t="shared" si="0" ref="J12:J71">I12/H12</f>
        <v>0.9268826927600607</v>
      </c>
    </row>
    <row r="13" spans="1:10" s="17" customFormat="1" ht="15.75">
      <c r="A13" s="90" t="s">
        <v>59</v>
      </c>
      <c r="B13" s="36" t="s">
        <v>57</v>
      </c>
      <c r="C13" s="36" t="s">
        <v>60</v>
      </c>
      <c r="D13" s="36" t="s">
        <v>60</v>
      </c>
      <c r="E13" s="36" t="s">
        <v>58</v>
      </c>
      <c r="F13" s="36" t="s">
        <v>58</v>
      </c>
      <c r="G13" s="36" t="s">
        <v>58</v>
      </c>
      <c r="H13" s="48">
        <f>H14+H27+H31+H23</f>
        <v>6555.799999999999</v>
      </c>
      <c r="I13" s="48">
        <f>I14+I27+I31+I23</f>
        <v>6325.4</v>
      </c>
      <c r="J13" s="33">
        <f t="shared" si="0"/>
        <v>0.9648555477592361</v>
      </c>
    </row>
    <row r="14" spans="1:10" s="17" customFormat="1" ht="33" customHeight="1">
      <c r="A14" s="90" t="s">
        <v>61</v>
      </c>
      <c r="B14" s="36" t="s">
        <v>57</v>
      </c>
      <c r="C14" s="36" t="s">
        <v>60</v>
      </c>
      <c r="D14" s="36" t="s">
        <v>62</v>
      </c>
      <c r="E14" s="36"/>
      <c r="F14" s="36"/>
      <c r="G14" s="36"/>
      <c r="H14" s="48">
        <f>H15</f>
        <v>6062</v>
      </c>
      <c r="I14" s="48">
        <f>I15</f>
        <v>5926.8</v>
      </c>
      <c r="J14" s="33">
        <f t="shared" si="0"/>
        <v>0.9776971296601782</v>
      </c>
    </row>
    <row r="15" spans="1:10" s="17" customFormat="1" ht="35.25" customHeight="1">
      <c r="A15" s="89" t="s">
        <v>63</v>
      </c>
      <c r="B15" s="32" t="s">
        <v>57</v>
      </c>
      <c r="C15" s="32" t="s">
        <v>60</v>
      </c>
      <c r="D15" s="32" t="s">
        <v>62</v>
      </c>
      <c r="E15" s="32" t="s">
        <v>64</v>
      </c>
      <c r="F15" s="32" t="s">
        <v>58</v>
      </c>
      <c r="G15" s="32" t="s">
        <v>58</v>
      </c>
      <c r="H15" s="48">
        <f>H16+H21</f>
        <v>6062</v>
      </c>
      <c r="I15" s="48">
        <f>I16+I21</f>
        <v>5926.8</v>
      </c>
      <c r="J15" s="33">
        <f t="shared" si="0"/>
        <v>0.9776971296601782</v>
      </c>
    </row>
    <row r="16" spans="1:10" s="17" customFormat="1" ht="15.75">
      <c r="A16" s="89" t="s">
        <v>65</v>
      </c>
      <c r="B16" s="32" t="s">
        <v>57</v>
      </c>
      <c r="C16" s="23" t="s">
        <v>60</v>
      </c>
      <c r="D16" s="23" t="s">
        <v>62</v>
      </c>
      <c r="E16" s="23" t="s">
        <v>66</v>
      </c>
      <c r="F16" s="30"/>
      <c r="G16" s="30"/>
      <c r="H16" s="44">
        <f>SUM(H17:H20)</f>
        <v>5400.3</v>
      </c>
      <c r="I16" s="44">
        <f>SUM(I17:I20)</f>
        <v>5274.1</v>
      </c>
      <c r="J16" s="33">
        <f t="shared" si="0"/>
        <v>0.9766309279114124</v>
      </c>
    </row>
    <row r="17" spans="1:10" ht="15">
      <c r="A17" s="91" t="s">
        <v>67</v>
      </c>
      <c r="B17" s="30" t="s">
        <v>57</v>
      </c>
      <c r="C17" s="30" t="s">
        <v>60</v>
      </c>
      <c r="D17" s="30" t="s">
        <v>62</v>
      </c>
      <c r="E17" s="30" t="s">
        <v>66</v>
      </c>
      <c r="F17" s="30" t="s">
        <v>68</v>
      </c>
      <c r="G17" s="30" t="s">
        <v>69</v>
      </c>
      <c r="H17" s="45">
        <f>1608.4+32+10</f>
        <v>1650.4</v>
      </c>
      <c r="I17" s="45">
        <v>1551.5</v>
      </c>
      <c r="J17" s="46">
        <f t="shared" si="0"/>
        <v>0.9400751333010179</v>
      </c>
    </row>
    <row r="18" spans="1:10" s="28" customFormat="1" ht="15">
      <c r="A18" s="91" t="s">
        <v>137</v>
      </c>
      <c r="B18" s="30" t="s">
        <v>57</v>
      </c>
      <c r="C18" s="30" t="s">
        <v>60</v>
      </c>
      <c r="D18" s="30" t="s">
        <v>62</v>
      </c>
      <c r="E18" s="30" t="s">
        <v>66</v>
      </c>
      <c r="F18" s="30" t="s">
        <v>68</v>
      </c>
      <c r="G18" s="30" t="s">
        <v>138</v>
      </c>
      <c r="H18" s="45">
        <v>20</v>
      </c>
      <c r="I18" s="45">
        <v>0.2</v>
      </c>
      <c r="J18" s="46">
        <f t="shared" si="0"/>
        <v>0.01</v>
      </c>
    </row>
    <row r="19" spans="1:10" ht="15">
      <c r="A19" s="91" t="s">
        <v>288</v>
      </c>
      <c r="B19" s="30" t="s">
        <v>57</v>
      </c>
      <c r="C19" s="30" t="s">
        <v>60</v>
      </c>
      <c r="D19" s="30" t="s">
        <v>62</v>
      </c>
      <c r="E19" s="30" t="s">
        <v>289</v>
      </c>
      <c r="F19" s="30" t="s">
        <v>68</v>
      </c>
      <c r="G19" s="30" t="s">
        <v>69</v>
      </c>
      <c r="H19" s="45">
        <f>3720.1-0.2</f>
        <v>3719.9</v>
      </c>
      <c r="I19" s="45">
        <v>3712.4</v>
      </c>
      <c r="J19" s="46">
        <f t="shared" si="0"/>
        <v>0.997983816769268</v>
      </c>
    </row>
    <row r="20" spans="1:10" s="28" customFormat="1" ht="30">
      <c r="A20" s="92" t="s">
        <v>290</v>
      </c>
      <c r="B20" s="30" t="s">
        <v>57</v>
      </c>
      <c r="C20" s="30" t="s">
        <v>60</v>
      </c>
      <c r="D20" s="107" t="s">
        <v>62</v>
      </c>
      <c r="E20" s="30" t="s">
        <v>291</v>
      </c>
      <c r="F20" s="30" t="s">
        <v>68</v>
      </c>
      <c r="G20" s="30" t="s">
        <v>292</v>
      </c>
      <c r="H20" s="49">
        <v>10</v>
      </c>
      <c r="I20" s="49">
        <v>10</v>
      </c>
      <c r="J20" s="46">
        <f t="shared" si="0"/>
        <v>1</v>
      </c>
    </row>
    <row r="21" spans="1:10" s="28" customFormat="1" ht="30">
      <c r="A21" s="89" t="s">
        <v>70</v>
      </c>
      <c r="B21" s="32" t="s">
        <v>57</v>
      </c>
      <c r="C21" s="23" t="s">
        <v>60</v>
      </c>
      <c r="D21" s="23" t="s">
        <v>62</v>
      </c>
      <c r="E21" s="23" t="s">
        <v>71</v>
      </c>
      <c r="F21" s="30"/>
      <c r="G21" s="30"/>
      <c r="H21" s="50">
        <f>H22</f>
        <v>661.7</v>
      </c>
      <c r="I21" s="50">
        <f>I22</f>
        <v>652.7</v>
      </c>
      <c r="J21" s="33">
        <f t="shared" si="0"/>
        <v>0.9863986700921868</v>
      </c>
    </row>
    <row r="22" spans="1:10" s="28" customFormat="1" ht="15">
      <c r="A22" s="91" t="s">
        <v>72</v>
      </c>
      <c r="B22" s="30" t="s">
        <v>57</v>
      </c>
      <c r="C22" s="30" t="s">
        <v>60</v>
      </c>
      <c r="D22" s="30" t="s">
        <v>62</v>
      </c>
      <c r="E22" s="30" t="s">
        <v>71</v>
      </c>
      <c r="F22" s="30" t="s">
        <v>68</v>
      </c>
      <c r="G22" s="30" t="s">
        <v>69</v>
      </c>
      <c r="H22" s="45">
        <v>661.7</v>
      </c>
      <c r="I22" s="45">
        <v>652.7</v>
      </c>
      <c r="J22" s="46">
        <f t="shared" si="0"/>
        <v>0.9863986700921868</v>
      </c>
    </row>
    <row r="23" spans="1:10" ht="15.75">
      <c r="A23" s="93" t="s">
        <v>293</v>
      </c>
      <c r="B23" s="32" t="s">
        <v>57</v>
      </c>
      <c r="C23" s="32" t="s">
        <v>60</v>
      </c>
      <c r="D23" s="32" t="s">
        <v>294</v>
      </c>
      <c r="E23" s="32"/>
      <c r="F23" s="32"/>
      <c r="G23" s="30"/>
      <c r="H23" s="50">
        <f aca="true" t="shared" si="1" ref="H23:I25">H24</f>
        <v>170.7</v>
      </c>
      <c r="I23" s="50">
        <f t="shared" si="1"/>
        <v>170.7</v>
      </c>
      <c r="J23" s="33">
        <f t="shared" si="0"/>
        <v>1</v>
      </c>
    </row>
    <row r="24" spans="1:10" s="28" customFormat="1" ht="22.5" customHeight="1">
      <c r="A24" s="89" t="s">
        <v>295</v>
      </c>
      <c r="B24" s="32" t="s">
        <v>57</v>
      </c>
      <c r="C24" s="32" t="s">
        <v>60</v>
      </c>
      <c r="D24" s="32" t="s">
        <v>294</v>
      </c>
      <c r="E24" s="32" t="s">
        <v>296</v>
      </c>
      <c r="F24" s="32"/>
      <c r="G24" s="30"/>
      <c r="H24" s="50">
        <f t="shared" si="1"/>
        <v>170.7</v>
      </c>
      <c r="I24" s="50">
        <f t="shared" si="1"/>
        <v>170.7</v>
      </c>
      <c r="J24" s="33">
        <f t="shared" si="0"/>
        <v>1</v>
      </c>
    </row>
    <row r="25" spans="1:10" s="28" customFormat="1" ht="15.75">
      <c r="A25" s="93" t="s">
        <v>297</v>
      </c>
      <c r="B25" s="30" t="s">
        <v>57</v>
      </c>
      <c r="C25" s="32" t="s">
        <v>60</v>
      </c>
      <c r="D25" s="32" t="s">
        <v>294</v>
      </c>
      <c r="E25" s="32" t="s">
        <v>298</v>
      </c>
      <c r="F25" s="32"/>
      <c r="G25" s="30"/>
      <c r="H25" s="50">
        <f t="shared" si="1"/>
        <v>170.7</v>
      </c>
      <c r="I25" s="50">
        <f t="shared" si="1"/>
        <v>170.7</v>
      </c>
      <c r="J25" s="33">
        <f t="shared" si="0"/>
        <v>1</v>
      </c>
    </row>
    <row r="26" spans="1:10" s="28" customFormat="1" ht="15">
      <c r="A26" s="92" t="s">
        <v>72</v>
      </c>
      <c r="B26" s="30" t="s">
        <v>57</v>
      </c>
      <c r="C26" s="30" t="s">
        <v>60</v>
      </c>
      <c r="D26" s="30" t="s">
        <v>294</v>
      </c>
      <c r="E26" s="30" t="s">
        <v>298</v>
      </c>
      <c r="F26" s="30" t="s">
        <v>68</v>
      </c>
      <c r="G26" s="30" t="s">
        <v>69</v>
      </c>
      <c r="H26" s="45">
        <v>170.7</v>
      </c>
      <c r="I26" s="45">
        <v>170.7</v>
      </c>
      <c r="J26" s="46">
        <f t="shared" si="0"/>
        <v>1</v>
      </c>
    </row>
    <row r="27" spans="1:10" ht="15" customHeight="1">
      <c r="A27" s="93" t="s">
        <v>299</v>
      </c>
      <c r="B27" s="32" t="s">
        <v>57</v>
      </c>
      <c r="C27" s="32" t="s">
        <v>60</v>
      </c>
      <c r="D27" s="32" t="s">
        <v>300</v>
      </c>
      <c r="E27" s="32"/>
      <c r="F27" s="32"/>
      <c r="G27" s="32"/>
      <c r="H27" s="48">
        <f aca="true" t="shared" si="2" ref="H27:I29">H28</f>
        <v>86.9</v>
      </c>
      <c r="I27" s="48">
        <f t="shared" si="2"/>
        <v>0</v>
      </c>
      <c r="J27" s="33">
        <f t="shared" si="0"/>
        <v>0</v>
      </c>
    </row>
    <row r="28" spans="1:10" s="28" customFormat="1" ht="15.75">
      <c r="A28" s="93" t="s">
        <v>299</v>
      </c>
      <c r="B28" s="32" t="s">
        <v>57</v>
      </c>
      <c r="C28" s="32" t="s">
        <v>60</v>
      </c>
      <c r="D28" s="32" t="s">
        <v>300</v>
      </c>
      <c r="E28" s="32" t="s">
        <v>301</v>
      </c>
      <c r="F28" s="32" t="s">
        <v>58</v>
      </c>
      <c r="G28" s="32" t="s">
        <v>58</v>
      </c>
      <c r="H28" s="47">
        <f t="shared" si="2"/>
        <v>86.9</v>
      </c>
      <c r="I28" s="47">
        <f t="shared" si="2"/>
        <v>0</v>
      </c>
      <c r="J28" s="33">
        <f t="shared" si="0"/>
        <v>0</v>
      </c>
    </row>
    <row r="29" spans="1:10" s="28" customFormat="1" ht="15.75">
      <c r="A29" s="93" t="s">
        <v>302</v>
      </c>
      <c r="B29" s="32" t="s">
        <v>57</v>
      </c>
      <c r="C29" s="32" t="s">
        <v>60</v>
      </c>
      <c r="D29" s="32" t="s">
        <v>300</v>
      </c>
      <c r="E29" s="32" t="s">
        <v>303</v>
      </c>
      <c r="F29" s="32"/>
      <c r="G29" s="32"/>
      <c r="H29" s="47">
        <f t="shared" si="2"/>
        <v>86.9</v>
      </c>
      <c r="I29" s="47">
        <f t="shared" si="2"/>
        <v>0</v>
      </c>
      <c r="J29" s="33">
        <f t="shared" si="0"/>
        <v>0</v>
      </c>
    </row>
    <row r="30" spans="1:10" ht="15">
      <c r="A30" s="92" t="s">
        <v>73</v>
      </c>
      <c r="B30" s="30" t="s">
        <v>57</v>
      </c>
      <c r="C30" s="30" t="s">
        <v>60</v>
      </c>
      <c r="D30" s="30" t="s">
        <v>300</v>
      </c>
      <c r="E30" s="30" t="s">
        <v>303</v>
      </c>
      <c r="F30" s="30" t="s">
        <v>74</v>
      </c>
      <c r="G30" s="30" t="s">
        <v>69</v>
      </c>
      <c r="H30" s="45">
        <f>203.4-116.5</f>
        <v>86.9</v>
      </c>
      <c r="I30" s="45">
        <v>0</v>
      </c>
      <c r="J30" s="46">
        <f t="shared" si="0"/>
        <v>0</v>
      </c>
    </row>
    <row r="31" spans="1:10" s="28" customFormat="1" ht="15.75">
      <c r="A31" s="93" t="s">
        <v>75</v>
      </c>
      <c r="B31" s="32" t="s">
        <v>57</v>
      </c>
      <c r="C31" s="32" t="s">
        <v>60</v>
      </c>
      <c r="D31" s="32" t="s">
        <v>76</v>
      </c>
      <c r="E31" s="32"/>
      <c r="F31" s="32"/>
      <c r="G31" s="32"/>
      <c r="H31" s="48">
        <f>H32+H35</f>
        <v>236.2</v>
      </c>
      <c r="I31" s="48">
        <f>I32+I35</f>
        <v>227.9</v>
      </c>
      <c r="J31" s="33">
        <f t="shared" si="0"/>
        <v>0.9648602878916174</v>
      </c>
    </row>
    <row r="32" spans="1:10" s="28" customFormat="1" ht="30">
      <c r="A32" s="93" t="s">
        <v>77</v>
      </c>
      <c r="B32" s="32" t="s">
        <v>57</v>
      </c>
      <c r="C32" s="32" t="s">
        <v>60</v>
      </c>
      <c r="D32" s="32" t="s">
        <v>76</v>
      </c>
      <c r="E32" s="32" t="s">
        <v>78</v>
      </c>
      <c r="F32" s="32"/>
      <c r="G32" s="32"/>
      <c r="H32" s="48">
        <f>H33</f>
        <v>181.2</v>
      </c>
      <c r="I32" s="48">
        <f>I33</f>
        <v>180.8</v>
      </c>
      <c r="J32" s="33">
        <f t="shared" si="0"/>
        <v>0.9977924944812363</v>
      </c>
    </row>
    <row r="33" spans="1:10" s="28" customFormat="1" ht="30">
      <c r="A33" s="93" t="s">
        <v>79</v>
      </c>
      <c r="B33" s="32" t="s">
        <v>57</v>
      </c>
      <c r="C33" s="32" t="s">
        <v>60</v>
      </c>
      <c r="D33" s="32" t="s">
        <v>76</v>
      </c>
      <c r="E33" s="32" t="s">
        <v>80</v>
      </c>
      <c r="F33" s="32"/>
      <c r="G33" s="32"/>
      <c r="H33" s="48">
        <f>H34</f>
        <v>181.2</v>
      </c>
      <c r="I33" s="48">
        <f>I34</f>
        <v>180.8</v>
      </c>
      <c r="J33" s="33">
        <f t="shared" si="0"/>
        <v>0.9977924944812363</v>
      </c>
    </row>
    <row r="34" spans="1:10" s="28" customFormat="1" ht="15">
      <c r="A34" s="92" t="s">
        <v>72</v>
      </c>
      <c r="B34" s="30" t="s">
        <v>57</v>
      </c>
      <c r="C34" s="30" t="s">
        <v>60</v>
      </c>
      <c r="D34" s="30" t="s">
        <v>76</v>
      </c>
      <c r="E34" s="30" t="s">
        <v>80</v>
      </c>
      <c r="F34" s="30" t="s">
        <v>68</v>
      </c>
      <c r="G34" s="30" t="s">
        <v>69</v>
      </c>
      <c r="H34" s="49">
        <f>100+81.2</f>
        <v>181.2</v>
      </c>
      <c r="I34" s="49">
        <v>180.8</v>
      </c>
      <c r="J34" s="46">
        <f t="shared" si="0"/>
        <v>0.9977924944812363</v>
      </c>
    </row>
    <row r="35" spans="1:10" ht="15.75" customHeight="1">
      <c r="A35" s="93" t="s">
        <v>81</v>
      </c>
      <c r="B35" s="32" t="s">
        <v>57</v>
      </c>
      <c r="C35" s="32" t="s">
        <v>60</v>
      </c>
      <c r="D35" s="32" t="s">
        <v>76</v>
      </c>
      <c r="E35" s="32" t="s">
        <v>82</v>
      </c>
      <c r="F35" s="37"/>
      <c r="G35" s="36"/>
      <c r="H35" s="48">
        <f>H36</f>
        <v>55</v>
      </c>
      <c r="I35" s="48">
        <f>I36</f>
        <v>47.099999999999994</v>
      </c>
      <c r="J35" s="33">
        <f t="shared" si="0"/>
        <v>0.8563636363636362</v>
      </c>
    </row>
    <row r="36" spans="1:10" s="28" customFormat="1" ht="15.75">
      <c r="A36" s="93" t="s">
        <v>83</v>
      </c>
      <c r="B36" s="32" t="s">
        <v>57</v>
      </c>
      <c r="C36" s="32" t="s">
        <v>60</v>
      </c>
      <c r="D36" s="32" t="s">
        <v>76</v>
      </c>
      <c r="E36" s="32" t="s">
        <v>84</v>
      </c>
      <c r="F36" s="37"/>
      <c r="G36" s="36"/>
      <c r="H36" s="48">
        <f>H37+H39</f>
        <v>55</v>
      </c>
      <c r="I36" s="48">
        <f>I37+I39</f>
        <v>47.099999999999994</v>
      </c>
      <c r="J36" s="33">
        <f t="shared" si="0"/>
        <v>0.8563636363636362</v>
      </c>
    </row>
    <row r="37" spans="1:10" s="28" customFormat="1" ht="45">
      <c r="A37" s="93" t="s">
        <v>85</v>
      </c>
      <c r="B37" s="32" t="s">
        <v>57</v>
      </c>
      <c r="C37" s="32" t="s">
        <v>60</v>
      </c>
      <c r="D37" s="32" t="s">
        <v>76</v>
      </c>
      <c r="E37" s="32" t="s">
        <v>86</v>
      </c>
      <c r="F37" s="37"/>
      <c r="G37" s="36"/>
      <c r="H37" s="48">
        <f>H38</f>
        <v>15</v>
      </c>
      <c r="I37" s="48">
        <f>I38</f>
        <v>10.3</v>
      </c>
      <c r="J37" s="33">
        <f t="shared" si="0"/>
        <v>0.6866666666666668</v>
      </c>
    </row>
    <row r="38" spans="1:10" s="28" customFormat="1" ht="18.75" customHeight="1">
      <c r="A38" s="92" t="s">
        <v>72</v>
      </c>
      <c r="B38" s="30" t="s">
        <v>57</v>
      </c>
      <c r="C38" s="30" t="s">
        <v>60</v>
      </c>
      <c r="D38" s="30" t="s">
        <v>76</v>
      </c>
      <c r="E38" s="30" t="s">
        <v>86</v>
      </c>
      <c r="F38" s="30" t="s">
        <v>68</v>
      </c>
      <c r="G38" s="30" t="s">
        <v>69</v>
      </c>
      <c r="H38" s="49">
        <v>15</v>
      </c>
      <c r="I38" s="49">
        <v>10.3</v>
      </c>
      <c r="J38" s="46">
        <f t="shared" si="0"/>
        <v>0.6866666666666668</v>
      </c>
    </row>
    <row r="39" spans="1:10" s="28" customFormat="1" ht="15.75">
      <c r="A39" s="90" t="s">
        <v>87</v>
      </c>
      <c r="B39" s="32" t="s">
        <v>57</v>
      </c>
      <c r="C39" s="32" t="s">
        <v>60</v>
      </c>
      <c r="D39" s="32" t="s">
        <v>76</v>
      </c>
      <c r="E39" s="32" t="s">
        <v>88</v>
      </c>
      <c r="F39" s="37"/>
      <c r="G39" s="30"/>
      <c r="H39" s="48">
        <f>H40</f>
        <v>40</v>
      </c>
      <c r="I39" s="48">
        <f>I40</f>
        <v>36.8</v>
      </c>
      <c r="J39" s="33">
        <f t="shared" si="0"/>
        <v>0.9199999999999999</v>
      </c>
    </row>
    <row r="40" spans="1:10" ht="15">
      <c r="A40" s="94" t="s">
        <v>72</v>
      </c>
      <c r="B40" s="30" t="s">
        <v>57</v>
      </c>
      <c r="C40" s="30" t="s">
        <v>60</v>
      </c>
      <c r="D40" s="30" t="s">
        <v>76</v>
      </c>
      <c r="E40" s="30" t="s">
        <v>88</v>
      </c>
      <c r="F40" s="30" t="s">
        <v>68</v>
      </c>
      <c r="G40" s="30" t="s">
        <v>69</v>
      </c>
      <c r="H40" s="45">
        <v>40</v>
      </c>
      <c r="I40" s="45">
        <v>36.8</v>
      </c>
      <c r="J40" s="46">
        <f t="shared" si="0"/>
        <v>0.9199999999999999</v>
      </c>
    </row>
    <row r="41" spans="1:10" s="28" customFormat="1" ht="15.75">
      <c r="A41" s="90" t="s">
        <v>89</v>
      </c>
      <c r="B41" s="36" t="s">
        <v>57</v>
      </c>
      <c r="C41" s="36" t="s">
        <v>90</v>
      </c>
      <c r="D41" s="36" t="s">
        <v>90</v>
      </c>
      <c r="E41" s="36"/>
      <c r="F41" s="36"/>
      <c r="G41" s="36"/>
      <c r="H41" s="48">
        <f aca="true" t="shared" si="3" ref="H41:I44">H42</f>
        <v>309.2</v>
      </c>
      <c r="I41" s="48">
        <f t="shared" si="3"/>
        <v>309.2</v>
      </c>
      <c r="J41" s="33">
        <f t="shared" si="0"/>
        <v>1</v>
      </c>
    </row>
    <row r="42" spans="1:10" s="28" customFormat="1" ht="15.75">
      <c r="A42" s="93" t="s">
        <v>91</v>
      </c>
      <c r="B42" s="32" t="s">
        <v>57</v>
      </c>
      <c r="C42" s="32" t="s">
        <v>90</v>
      </c>
      <c r="D42" s="32" t="s">
        <v>92</v>
      </c>
      <c r="E42" s="32"/>
      <c r="F42" s="32"/>
      <c r="G42" s="32"/>
      <c r="H42" s="47">
        <f t="shared" si="3"/>
        <v>309.2</v>
      </c>
      <c r="I42" s="47">
        <f t="shared" si="3"/>
        <v>309.2</v>
      </c>
      <c r="J42" s="33">
        <f t="shared" si="0"/>
        <v>1</v>
      </c>
    </row>
    <row r="43" spans="1:10" s="28" customFormat="1" ht="23.25" customHeight="1">
      <c r="A43" s="93" t="s">
        <v>93</v>
      </c>
      <c r="B43" s="32" t="s">
        <v>57</v>
      </c>
      <c r="C43" s="32" t="s">
        <v>90</v>
      </c>
      <c r="D43" s="32" t="s">
        <v>92</v>
      </c>
      <c r="E43" s="32" t="s">
        <v>94</v>
      </c>
      <c r="F43" s="32"/>
      <c r="G43" s="32"/>
      <c r="H43" s="47">
        <f t="shared" si="3"/>
        <v>309.2</v>
      </c>
      <c r="I43" s="47">
        <f t="shared" si="3"/>
        <v>309.2</v>
      </c>
      <c r="J43" s="33">
        <f t="shared" si="0"/>
        <v>1</v>
      </c>
    </row>
    <row r="44" spans="1:10" s="28" customFormat="1" ht="30.75" customHeight="1">
      <c r="A44" s="93" t="s">
        <v>95</v>
      </c>
      <c r="B44" s="32" t="s">
        <v>57</v>
      </c>
      <c r="C44" s="32" t="s">
        <v>90</v>
      </c>
      <c r="D44" s="32" t="s">
        <v>92</v>
      </c>
      <c r="E44" s="32" t="s">
        <v>96</v>
      </c>
      <c r="F44" s="32"/>
      <c r="G44" s="32"/>
      <c r="H44" s="47">
        <f t="shared" si="3"/>
        <v>309.2</v>
      </c>
      <c r="I44" s="47">
        <f t="shared" si="3"/>
        <v>309.2</v>
      </c>
      <c r="J44" s="33">
        <f t="shared" si="0"/>
        <v>1</v>
      </c>
    </row>
    <row r="45" spans="1:10" ht="30">
      <c r="A45" s="92" t="s">
        <v>97</v>
      </c>
      <c r="B45" s="30" t="s">
        <v>57</v>
      </c>
      <c r="C45" s="30" t="s">
        <v>90</v>
      </c>
      <c r="D45" s="30" t="s">
        <v>92</v>
      </c>
      <c r="E45" s="30" t="s">
        <v>96</v>
      </c>
      <c r="F45" s="30" t="s">
        <v>68</v>
      </c>
      <c r="G45" s="30" t="s">
        <v>98</v>
      </c>
      <c r="H45" s="45">
        <v>309.2</v>
      </c>
      <c r="I45" s="45">
        <v>309.2</v>
      </c>
      <c r="J45" s="46">
        <f t="shared" si="0"/>
        <v>1</v>
      </c>
    </row>
    <row r="46" spans="1:10" s="28" customFormat="1" ht="15.75">
      <c r="A46" s="90" t="s">
        <v>99</v>
      </c>
      <c r="B46" s="36" t="s">
        <v>57</v>
      </c>
      <c r="C46" s="36" t="s">
        <v>100</v>
      </c>
      <c r="D46" s="36" t="s">
        <v>100</v>
      </c>
      <c r="E46" s="36" t="s">
        <v>58</v>
      </c>
      <c r="F46" s="36" t="s">
        <v>58</v>
      </c>
      <c r="G46" s="36" t="s">
        <v>58</v>
      </c>
      <c r="H46" s="48">
        <f aca="true" t="shared" si="4" ref="H46:I49">H47</f>
        <v>67.3</v>
      </c>
      <c r="I46" s="48">
        <f t="shared" si="4"/>
        <v>67.3</v>
      </c>
      <c r="J46" s="33">
        <f t="shared" si="0"/>
        <v>1</v>
      </c>
    </row>
    <row r="47" spans="1:10" s="28" customFormat="1" ht="15.75">
      <c r="A47" s="93" t="s">
        <v>101</v>
      </c>
      <c r="B47" s="32" t="s">
        <v>57</v>
      </c>
      <c r="C47" s="32" t="s">
        <v>100</v>
      </c>
      <c r="D47" s="32" t="s">
        <v>102</v>
      </c>
      <c r="E47" s="32"/>
      <c r="F47" s="32"/>
      <c r="G47" s="32"/>
      <c r="H47" s="47">
        <f t="shared" si="4"/>
        <v>67.3</v>
      </c>
      <c r="I47" s="47">
        <f t="shared" si="4"/>
        <v>67.3</v>
      </c>
      <c r="J47" s="33">
        <f t="shared" si="0"/>
        <v>1</v>
      </c>
    </row>
    <row r="48" spans="1:10" s="28" customFormat="1" ht="18" customHeight="1">
      <c r="A48" s="93" t="s">
        <v>103</v>
      </c>
      <c r="B48" s="32" t="s">
        <v>57</v>
      </c>
      <c r="C48" s="32" t="s">
        <v>100</v>
      </c>
      <c r="D48" s="32" t="s">
        <v>102</v>
      </c>
      <c r="E48" s="32" t="s">
        <v>104</v>
      </c>
      <c r="F48" s="32" t="s">
        <v>58</v>
      </c>
      <c r="G48" s="32" t="s">
        <v>58</v>
      </c>
      <c r="H48" s="47">
        <f t="shared" si="4"/>
        <v>67.3</v>
      </c>
      <c r="I48" s="47">
        <f t="shared" si="4"/>
        <v>67.3</v>
      </c>
      <c r="J48" s="33">
        <f t="shared" si="0"/>
        <v>1</v>
      </c>
    </row>
    <row r="49" spans="1:10" ht="30">
      <c r="A49" s="93" t="s">
        <v>105</v>
      </c>
      <c r="B49" s="32" t="s">
        <v>57</v>
      </c>
      <c r="C49" s="23" t="s">
        <v>100</v>
      </c>
      <c r="D49" s="32" t="s">
        <v>102</v>
      </c>
      <c r="E49" s="32" t="s">
        <v>106</v>
      </c>
      <c r="F49" s="30"/>
      <c r="G49" s="30"/>
      <c r="H49" s="47">
        <f t="shared" si="4"/>
        <v>67.3</v>
      </c>
      <c r="I49" s="47">
        <f t="shared" si="4"/>
        <v>67.3</v>
      </c>
      <c r="J49" s="33">
        <f t="shared" si="0"/>
        <v>1</v>
      </c>
    </row>
    <row r="50" spans="1:10" s="28" customFormat="1" ht="32.25" customHeight="1">
      <c r="A50" s="92" t="s">
        <v>107</v>
      </c>
      <c r="B50" s="30" t="s">
        <v>57</v>
      </c>
      <c r="C50" s="30" t="s">
        <v>100</v>
      </c>
      <c r="D50" s="30" t="s">
        <v>102</v>
      </c>
      <c r="E50" s="30" t="s">
        <v>106</v>
      </c>
      <c r="F50" s="30" t="s">
        <v>108</v>
      </c>
      <c r="G50" s="30" t="s">
        <v>69</v>
      </c>
      <c r="H50" s="45">
        <f>146-78.7</f>
        <v>67.3</v>
      </c>
      <c r="I50" s="45">
        <v>67.3</v>
      </c>
      <c r="J50" s="46">
        <f t="shared" si="0"/>
        <v>1</v>
      </c>
    </row>
    <row r="51" spans="1:10" s="28" customFormat="1" ht="15.75">
      <c r="A51" s="90" t="s">
        <v>109</v>
      </c>
      <c r="B51" s="36" t="s">
        <v>57</v>
      </c>
      <c r="C51" s="36" t="s">
        <v>110</v>
      </c>
      <c r="D51" s="36" t="s">
        <v>110</v>
      </c>
      <c r="E51" s="36"/>
      <c r="F51" s="36"/>
      <c r="G51" s="36"/>
      <c r="H51" s="48">
        <f>H52+H56</f>
        <v>2147</v>
      </c>
      <c r="I51" s="48">
        <f>I52+I56</f>
        <v>688.1</v>
      </c>
      <c r="J51" s="33">
        <f t="shared" si="0"/>
        <v>0.32049371215649747</v>
      </c>
    </row>
    <row r="52" spans="1:10" ht="15.75">
      <c r="A52" s="93" t="s">
        <v>111</v>
      </c>
      <c r="B52" s="32" t="s">
        <v>57</v>
      </c>
      <c r="C52" s="32" t="s">
        <v>110</v>
      </c>
      <c r="D52" s="32" t="s">
        <v>112</v>
      </c>
      <c r="E52" s="32"/>
      <c r="F52" s="32"/>
      <c r="G52" s="32"/>
      <c r="H52" s="47">
        <f aca="true" t="shared" si="5" ref="H52:I54">H53</f>
        <v>39.6</v>
      </c>
      <c r="I52" s="47">
        <f t="shared" si="5"/>
        <v>37.4</v>
      </c>
      <c r="J52" s="33">
        <f t="shared" si="0"/>
        <v>0.9444444444444444</v>
      </c>
    </row>
    <row r="53" spans="1:10" s="29" customFormat="1" ht="15.75">
      <c r="A53" s="93" t="s">
        <v>113</v>
      </c>
      <c r="B53" s="32" t="s">
        <v>57</v>
      </c>
      <c r="C53" s="32" t="s">
        <v>110</v>
      </c>
      <c r="D53" s="32" t="s">
        <v>112</v>
      </c>
      <c r="E53" s="32" t="s">
        <v>114</v>
      </c>
      <c r="F53" s="32"/>
      <c r="G53" s="32"/>
      <c r="H53" s="47">
        <f t="shared" si="5"/>
        <v>39.6</v>
      </c>
      <c r="I53" s="47">
        <f t="shared" si="5"/>
        <v>37.4</v>
      </c>
      <c r="J53" s="33">
        <f t="shared" si="0"/>
        <v>0.9444444444444444</v>
      </c>
    </row>
    <row r="54" spans="1:10" s="29" customFormat="1" ht="30">
      <c r="A54" s="93" t="s">
        <v>115</v>
      </c>
      <c r="B54" s="32" t="s">
        <v>57</v>
      </c>
      <c r="C54" s="32" t="s">
        <v>110</v>
      </c>
      <c r="D54" s="32" t="s">
        <v>112</v>
      </c>
      <c r="E54" s="32" t="s">
        <v>116</v>
      </c>
      <c r="F54" s="32"/>
      <c r="G54" s="32"/>
      <c r="H54" s="47">
        <f t="shared" si="5"/>
        <v>39.6</v>
      </c>
      <c r="I54" s="47">
        <f t="shared" si="5"/>
        <v>37.4</v>
      </c>
      <c r="J54" s="33">
        <f t="shared" si="0"/>
        <v>0.9444444444444444</v>
      </c>
    </row>
    <row r="55" spans="1:10" s="29" customFormat="1" ht="18.75" customHeight="1">
      <c r="A55" s="94" t="s">
        <v>72</v>
      </c>
      <c r="B55" s="30" t="s">
        <v>57</v>
      </c>
      <c r="C55" s="30" t="s">
        <v>110</v>
      </c>
      <c r="D55" s="30" t="s">
        <v>112</v>
      </c>
      <c r="E55" s="30" t="s">
        <v>116</v>
      </c>
      <c r="F55" s="30" t="s">
        <v>68</v>
      </c>
      <c r="G55" s="30" t="s">
        <v>69</v>
      </c>
      <c r="H55" s="45">
        <v>39.6</v>
      </c>
      <c r="I55" s="45">
        <v>37.4</v>
      </c>
      <c r="J55" s="46">
        <f t="shared" si="0"/>
        <v>0.9444444444444444</v>
      </c>
    </row>
    <row r="56" spans="1:10" s="29" customFormat="1" ht="16.5" customHeight="1">
      <c r="A56" s="93" t="s">
        <v>117</v>
      </c>
      <c r="B56" s="32" t="s">
        <v>57</v>
      </c>
      <c r="C56" s="32" t="s">
        <v>110</v>
      </c>
      <c r="D56" s="32" t="s">
        <v>118</v>
      </c>
      <c r="E56" s="32"/>
      <c r="F56" s="30"/>
      <c r="G56" s="30"/>
      <c r="H56" s="47">
        <f>H61+H57+H65</f>
        <v>2107.4</v>
      </c>
      <c r="I56" s="47">
        <f>I61+I57+I65</f>
        <v>650.7</v>
      </c>
      <c r="J56" s="33">
        <f t="shared" si="0"/>
        <v>0.3087690993641454</v>
      </c>
    </row>
    <row r="57" spans="1:10" s="29" customFormat="1" ht="15" customHeight="1">
      <c r="A57" s="93" t="s">
        <v>119</v>
      </c>
      <c r="B57" s="32" t="s">
        <v>57</v>
      </c>
      <c r="C57" s="23" t="s">
        <v>110</v>
      </c>
      <c r="D57" s="32" t="s">
        <v>118</v>
      </c>
      <c r="E57" s="32" t="s">
        <v>120</v>
      </c>
      <c r="F57" s="30"/>
      <c r="G57" s="30"/>
      <c r="H57" s="50">
        <f>H58</f>
        <v>554</v>
      </c>
      <c r="I57" s="50">
        <f>I58</f>
        <v>554</v>
      </c>
      <c r="J57" s="33">
        <f t="shared" si="0"/>
        <v>1</v>
      </c>
    </row>
    <row r="58" spans="1:10" s="29" customFormat="1" ht="15.75">
      <c r="A58" s="93" t="s">
        <v>121</v>
      </c>
      <c r="B58" s="32" t="s">
        <v>57</v>
      </c>
      <c r="C58" s="23" t="s">
        <v>110</v>
      </c>
      <c r="D58" s="32" t="s">
        <v>118</v>
      </c>
      <c r="E58" s="32" t="s">
        <v>122</v>
      </c>
      <c r="F58" s="30"/>
      <c r="G58" s="30"/>
      <c r="H58" s="50">
        <f>H60+H59</f>
        <v>554</v>
      </c>
      <c r="I58" s="50">
        <f>I60+I59</f>
        <v>554</v>
      </c>
      <c r="J58" s="33">
        <f t="shared" si="0"/>
        <v>1</v>
      </c>
    </row>
    <row r="59" spans="1:10" s="29" customFormat="1" ht="15">
      <c r="A59" s="94" t="s">
        <v>72</v>
      </c>
      <c r="B59" s="30" t="s">
        <v>57</v>
      </c>
      <c r="C59" s="30" t="s">
        <v>110</v>
      </c>
      <c r="D59" s="30" t="s">
        <v>118</v>
      </c>
      <c r="E59" s="30" t="s">
        <v>122</v>
      </c>
      <c r="F59" s="30" t="s">
        <v>68</v>
      </c>
      <c r="G59" s="30" t="s">
        <v>69</v>
      </c>
      <c r="H59" s="45">
        <f>440+1.9</f>
        <v>441.9</v>
      </c>
      <c r="I59" s="45">
        <v>441.9</v>
      </c>
      <c r="J59" s="46">
        <f t="shared" si="0"/>
        <v>1</v>
      </c>
    </row>
    <row r="60" spans="1:10" s="21" customFormat="1" ht="15">
      <c r="A60" s="92" t="s">
        <v>137</v>
      </c>
      <c r="B60" s="30" t="s">
        <v>57</v>
      </c>
      <c r="C60" s="30" t="s">
        <v>110</v>
      </c>
      <c r="D60" s="30" t="s">
        <v>118</v>
      </c>
      <c r="E60" s="30" t="s">
        <v>122</v>
      </c>
      <c r="F60" s="30" t="s">
        <v>68</v>
      </c>
      <c r="G60" s="30" t="s">
        <v>138</v>
      </c>
      <c r="H60" s="45">
        <f>47.8+64.3</f>
        <v>112.1</v>
      </c>
      <c r="I60" s="45">
        <v>112.1</v>
      </c>
      <c r="J60" s="46">
        <f t="shared" si="0"/>
        <v>1</v>
      </c>
    </row>
    <row r="61" spans="1:10" s="21" customFormat="1" ht="15.75">
      <c r="A61" s="93" t="s">
        <v>123</v>
      </c>
      <c r="B61" s="32" t="s">
        <v>57</v>
      </c>
      <c r="C61" s="32" t="s">
        <v>110</v>
      </c>
      <c r="D61" s="32" t="s">
        <v>118</v>
      </c>
      <c r="E61" s="32" t="s">
        <v>124</v>
      </c>
      <c r="F61" s="30"/>
      <c r="G61" s="30"/>
      <c r="H61" s="47">
        <f>H62</f>
        <v>1538.4</v>
      </c>
      <c r="I61" s="47">
        <f>I62</f>
        <v>81.7</v>
      </c>
      <c r="J61" s="33">
        <f t="shared" si="0"/>
        <v>0.0531071242849714</v>
      </c>
    </row>
    <row r="62" spans="1:10" s="21" customFormat="1" ht="15.75">
      <c r="A62" s="93" t="s">
        <v>125</v>
      </c>
      <c r="B62" s="32" t="s">
        <v>57</v>
      </c>
      <c r="C62" s="23" t="s">
        <v>110</v>
      </c>
      <c r="D62" s="32" t="s">
        <v>118</v>
      </c>
      <c r="E62" s="32" t="s">
        <v>126</v>
      </c>
      <c r="F62" s="30"/>
      <c r="G62" s="30"/>
      <c r="H62" s="47">
        <f>H63+H64</f>
        <v>1538.4</v>
      </c>
      <c r="I62" s="47">
        <f>I63+I64</f>
        <v>81.7</v>
      </c>
      <c r="J62" s="33">
        <f t="shared" si="0"/>
        <v>0.0531071242849714</v>
      </c>
    </row>
    <row r="63" spans="1:10" s="29" customFormat="1" ht="15">
      <c r="A63" s="92" t="s">
        <v>72</v>
      </c>
      <c r="B63" s="30" t="s">
        <v>57</v>
      </c>
      <c r="C63" s="30" t="s">
        <v>110</v>
      </c>
      <c r="D63" s="30" t="s">
        <v>118</v>
      </c>
      <c r="E63" s="30" t="s">
        <v>126</v>
      </c>
      <c r="F63" s="30" t="s">
        <v>68</v>
      </c>
      <c r="G63" s="30" t="s">
        <v>69</v>
      </c>
      <c r="H63" s="45">
        <f>2163.5-587-635.3+81.5+0.1+35.6</f>
        <v>1058.4</v>
      </c>
      <c r="I63" s="45">
        <v>81.7</v>
      </c>
      <c r="J63" s="46">
        <f t="shared" si="0"/>
        <v>0.07719198790627362</v>
      </c>
    </row>
    <row r="64" spans="1:10" s="21" customFormat="1" ht="15">
      <c r="A64" s="92" t="s">
        <v>137</v>
      </c>
      <c r="B64" s="30" t="s">
        <v>57</v>
      </c>
      <c r="C64" s="30" t="s">
        <v>110</v>
      </c>
      <c r="D64" s="30" t="s">
        <v>118</v>
      </c>
      <c r="E64" s="30" t="s">
        <v>126</v>
      </c>
      <c r="F64" s="30" t="s">
        <v>68</v>
      </c>
      <c r="G64" s="30" t="s">
        <v>138</v>
      </c>
      <c r="H64" s="45">
        <v>480</v>
      </c>
      <c r="I64" s="45">
        <v>0</v>
      </c>
      <c r="J64" s="46">
        <f t="shared" si="0"/>
        <v>0</v>
      </c>
    </row>
    <row r="65" spans="1:10" s="21" customFormat="1" ht="15" customHeight="1">
      <c r="A65" s="93" t="s">
        <v>142</v>
      </c>
      <c r="B65" s="32" t="s">
        <v>57</v>
      </c>
      <c r="C65" s="23" t="s">
        <v>110</v>
      </c>
      <c r="D65" s="32" t="s">
        <v>118</v>
      </c>
      <c r="E65" s="32" t="s">
        <v>143</v>
      </c>
      <c r="F65" s="30"/>
      <c r="G65" s="30"/>
      <c r="H65" s="50">
        <f>H66</f>
        <v>15</v>
      </c>
      <c r="I65" s="50">
        <f>I66</f>
        <v>15</v>
      </c>
      <c r="J65" s="33">
        <f t="shared" si="0"/>
        <v>1</v>
      </c>
    </row>
    <row r="66" spans="1:10" s="21" customFormat="1" ht="30" customHeight="1">
      <c r="A66" s="93" t="s">
        <v>304</v>
      </c>
      <c r="B66" s="32" t="s">
        <v>57</v>
      </c>
      <c r="C66" s="23" t="s">
        <v>110</v>
      </c>
      <c r="D66" s="32" t="s">
        <v>118</v>
      </c>
      <c r="E66" s="32" t="s">
        <v>305</v>
      </c>
      <c r="F66" s="30"/>
      <c r="G66" s="30"/>
      <c r="H66" s="50">
        <f>H67</f>
        <v>15</v>
      </c>
      <c r="I66" s="50">
        <f>I67</f>
        <v>15</v>
      </c>
      <c r="J66" s="33">
        <f t="shared" si="0"/>
        <v>1</v>
      </c>
    </row>
    <row r="67" spans="1:10" s="21" customFormat="1" ht="15" customHeight="1">
      <c r="A67" s="92" t="s">
        <v>135</v>
      </c>
      <c r="B67" s="30" t="s">
        <v>57</v>
      </c>
      <c r="C67" s="30" t="s">
        <v>110</v>
      </c>
      <c r="D67" s="30" t="s">
        <v>118</v>
      </c>
      <c r="E67" s="30" t="s">
        <v>305</v>
      </c>
      <c r="F67" s="30" t="s">
        <v>136</v>
      </c>
      <c r="G67" s="30" t="s">
        <v>140</v>
      </c>
      <c r="H67" s="45">
        <v>15</v>
      </c>
      <c r="I67" s="45">
        <v>15</v>
      </c>
      <c r="J67" s="46">
        <f t="shared" si="0"/>
        <v>1</v>
      </c>
    </row>
    <row r="68" spans="1:10" s="28" customFormat="1" ht="15.75">
      <c r="A68" s="90" t="s">
        <v>127</v>
      </c>
      <c r="B68" s="36" t="s">
        <v>57</v>
      </c>
      <c r="C68" s="36" t="s">
        <v>128</v>
      </c>
      <c r="D68" s="36" t="s">
        <v>128</v>
      </c>
      <c r="E68" s="36" t="s">
        <v>58</v>
      </c>
      <c r="F68" s="36" t="s">
        <v>58</v>
      </c>
      <c r="G68" s="36" t="s">
        <v>58</v>
      </c>
      <c r="H68" s="48">
        <f>H87+H69+H113</f>
        <v>21860.3</v>
      </c>
      <c r="I68" s="48">
        <f>I87+I69+I113</f>
        <v>21199.7</v>
      </c>
      <c r="J68" s="33">
        <f t="shared" si="0"/>
        <v>0.9697808355786518</v>
      </c>
    </row>
    <row r="69" spans="1:10" s="28" customFormat="1" ht="15.75">
      <c r="A69" s="90" t="s">
        <v>129</v>
      </c>
      <c r="B69" s="32" t="s">
        <v>57</v>
      </c>
      <c r="C69" s="32" t="s">
        <v>128</v>
      </c>
      <c r="D69" s="32" t="s">
        <v>130</v>
      </c>
      <c r="E69" s="36"/>
      <c r="F69" s="36"/>
      <c r="G69" s="36"/>
      <c r="H69" s="48">
        <f>H75+H70</f>
        <v>7688.299999999999</v>
      </c>
      <c r="I69" s="48">
        <f>I75+I70</f>
        <v>7678.1</v>
      </c>
      <c r="J69" s="33">
        <f t="shared" si="0"/>
        <v>0.9986733087938817</v>
      </c>
    </row>
    <row r="70" spans="1:10" s="28" customFormat="1" ht="30">
      <c r="A70" s="95" t="s">
        <v>306</v>
      </c>
      <c r="B70" s="32" t="s">
        <v>57</v>
      </c>
      <c r="C70" s="32" t="s">
        <v>128</v>
      </c>
      <c r="D70" s="32" t="s">
        <v>130</v>
      </c>
      <c r="E70" s="36" t="s">
        <v>307</v>
      </c>
      <c r="F70" s="36"/>
      <c r="G70" s="36"/>
      <c r="H70" s="48">
        <f>H71</f>
        <v>3723.5</v>
      </c>
      <c r="I70" s="48">
        <f>I71</f>
        <v>3713.3</v>
      </c>
      <c r="J70" s="33">
        <f t="shared" si="0"/>
        <v>0.9972606418692092</v>
      </c>
    </row>
    <row r="71" spans="1:10" ht="15.75">
      <c r="A71" s="93" t="s">
        <v>308</v>
      </c>
      <c r="B71" s="32" t="s">
        <v>57</v>
      </c>
      <c r="C71" s="23" t="s">
        <v>128</v>
      </c>
      <c r="D71" s="32" t="s">
        <v>130</v>
      </c>
      <c r="E71" s="32" t="s">
        <v>309</v>
      </c>
      <c r="F71" s="30"/>
      <c r="G71" s="37"/>
      <c r="H71" s="48">
        <f>H72+H73+H74</f>
        <v>3723.5</v>
      </c>
      <c r="I71" s="48">
        <f>I72+I73+I74</f>
        <v>3713.3</v>
      </c>
      <c r="J71" s="33">
        <f t="shared" si="0"/>
        <v>0.9972606418692092</v>
      </c>
    </row>
    <row r="72" spans="1:10" ht="15">
      <c r="A72" s="92" t="s">
        <v>72</v>
      </c>
      <c r="B72" s="30" t="s">
        <v>57</v>
      </c>
      <c r="C72" s="30" t="s">
        <v>128</v>
      </c>
      <c r="D72" s="30" t="s">
        <v>130</v>
      </c>
      <c r="E72" s="30" t="s">
        <v>309</v>
      </c>
      <c r="F72" s="30" t="s">
        <v>68</v>
      </c>
      <c r="G72" s="37" t="s">
        <v>69</v>
      </c>
      <c r="H72" s="49">
        <v>768.4</v>
      </c>
      <c r="I72" s="49">
        <v>758.2</v>
      </c>
      <c r="J72" s="46">
        <f aca="true" t="shared" si="6" ref="J72:J127">I72/H72</f>
        <v>0.9867256637168142</v>
      </c>
    </row>
    <row r="73" spans="1:10" s="28" customFormat="1" ht="15">
      <c r="A73" s="92" t="s">
        <v>137</v>
      </c>
      <c r="B73" s="30" t="s">
        <v>57</v>
      </c>
      <c r="C73" s="30" t="s">
        <v>128</v>
      </c>
      <c r="D73" s="30" t="s">
        <v>130</v>
      </c>
      <c r="E73" s="30" t="s">
        <v>309</v>
      </c>
      <c r="F73" s="30" t="s">
        <v>68</v>
      </c>
      <c r="G73" s="37" t="s">
        <v>138</v>
      </c>
      <c r="H73" s="49">
        <v>811.6</v>
      </c>
      <c r="I73" s="49">
        <v>811.6</v>
      </c>
      <c r="J73" s="46">
        <f t="shared" si="6"/>
        <v>1</v>
      </c>
    </row>
    <row r="74" spans="1:10" s="28" customFormat="1" ht="15">
      <c r="A74" s="92" t="s">
        <v>310</v>
      </c>
      <c r="B74" s="30" t="s">
        <v>57</v>
      </c>
      <c r="C74" s="30" t="s">
        <v>128</v>
      </c>
      <c r="D74" s="30" t="s">
        <v>130</v>
      </c>
      <c r="E74" s="30" t="s">
        <v>309</v>
      </c>
      <c r="F74" s="30" t="s">
        <v>68</v>
      </c>
      <c r="G74" s="37" t="s">
        <v>311</v>
      </c>
      <c r="H74" s="49">
        <v>2143.5</v>
      </c>
      <c r="I74" s="49">
        <v>2143.5</v>
      </c>
      <c r="J74" s="46">
        <f t="shared" si="6"/>
        <v>1</v>
      </c>
    </row>
    <row r="75" spans="1:10" ht="15.75">
      <c r="A75" s="96" t="s">
        <v>132</v>
      </c>
      <c r="B75" s="32" t="s">
        <v>57</v>
      </c>
      <c r="C75" s="32" t="s">
        <v>128</v>
      </c>
      <c r="D75" s="32" t="s">
        <v>130</v>
      </c>
      <c r="E75" s="38" t="s">
        <v>133</v>
      </c>
      <c r="F75" s="38"/>
      <c r="G75" s="39"/>
      <c r="H75" s="48">
        <f>H85+H76+H80+H82</f>
        <v>3964.7999999999997</v>
      </c>
      <c r="I75" s="48">
        <f>I85+I76+I80+I82</f>
        <v>3964.7999999999997</v>
      </c>
      <c r="J75" s="33">
        <f t="shared" si="6"/>
        <v>1</v>
      </c>
    </row>
    <row r="76" spans="1:10" s="28" customFormat="1" ht="30">
      <c r="A76" s="93" t="s">
        <v>312</v>
      </c>
      <c r="B76" s="32" t="s">
        <v>57</v>
      </c>
      <c r="C76" s="23" t="s">
        <v>128</v>
      </c>
      <c r="D76" s="32" t="s">
        <v>130</v>
      </c>
      <c r="E76" s="32" t="s">
        <v>134</v>
      </c>
      <c r="F76" s="38"/>
      <c r="G76" s="39"/>
      <c r="H76" s="48">
        <f>H77+H79+H78</f>
        <v>2655.1</v>
      </c>
      <c r="I76" s="48">
        <f>I77+I79+I78</f>
        <v>2655.1</v>
      </c>
      <c r="J76" s="33">
        <f t="shared" si="6"/>
        <v>1</v>
      </c>
    </row>
    <row r="77" spans="1:10" s="28" customFormat="1" ht="15">
      <c r="A77" s="92" t="s">
        <v>135</v>
      </c>
      <c r="B77" s="30" t="s">
        <v>57</v>
      </c>
      <c r="C77" s="30" t="s">
        <v>128</v>
      </c>
      <c r="D77" s="30" t="s">
        <v>130</v>
      </c>
      <c r="E77" s="30" t="s">
        <v>134</v>
      </c>
      <c r="F77" s="30" t="s">
        <v>136</v>
      </c>
      <c r="G77" s="30" t="s">
        <v>69</v>
      </c>
      <c r="H77" s="49">
        <v>2243.7</v>
      </c>
      <c r="I77" s="49">
        <v>2243.7</v>
      </c>
      <c r="J77" s="46">
        <f t="shared" si="6"/>
        <v>1</v>
      </c>
    </row>
    <row r="78" spans="1:10" ht="15">
      <c r="A78" s="92" t="s">
        <v>137</v>
      </c>
      <c r="B78" s="30" t="s">
        <v>57</v>
      </c>
      <c r="C78" s="30" t="s">
        <v>128</v>
      </c>
      <c r="D78" s="30" t="s">
        <v>130</v>
      </c>
      <c r="E78" s="30" t="s">
        <v>134</v>
      </c>
      <c r="F78" s="30" t="s">
        <v>136</v>
      </c>
      <c r="G78" s="30" t="s">
        <v>138</v>
      </c>
      <c r="H78" s="49">
        <v>211.4</v>
      </c>
      <c r="I78" s="49">
        <v>211.4</v>
      </c>
      <c r="J78" s="46">
        <f t="shared" si="6"/>
        <v>1</v>
      </c>
    </row>
    <row r="79" spans="1:10" ht="15" customHeight="1">
      <c r="A79" s="92" t="s">
        <v>313</v>
      </c>
      <c r="B79" s="30" t="s">
        <v>57</v>
      </c>
      <c r="C79" s="30" t="s">
        <v>128</v>
      </c>
      <c r="D79" s="30" t="s">
        <v>130</v>
      </c>
      <c r="E79" s="30" t="s">
        <v>134</v>
      </c>
      <c r="F79" s="30" t="s">
        <v>136</v>
      </c>
      <c r="G79" s="30" t="s">
        <v>314</v>
      </c>
      <c r="H79" s="49">
        <v>200</v>
      </c>
      <c r="I79" s="49">
        <v>200</v>
      </c>
      <c r="J79" s="46">
        <f t="shared" si="6"/>
        <v>1</v>
      </c>
    </row>
    <row r="80" spans="1:10" ht="15" customHeight="1">
      <c r="A80" s="93" t="s">
        <v>315</v>
      </c>
      <c r="B80" s="32" t="s">
        <v>57</v>
      </c>
      <c r="C80" s="23" t="s">
        <v>128</v>
      </c>
      <c r="D80" s="32" t="s">
        <v>130</v>
      </c>
      <c r="E80" s="32" t="s">
        <v>316</v>
      </c>
      <c r="F80" s="38"/>
      <c r="G80" s="30"/>
      <c r="H80" s="43">
        <f>H81</f>
        <v>347.6</v>
      </c>
      <c r="I80" s="43">
        <f>I81</f>
        <v>347.6</v>
      </c>
      <c r="J80" s="33">
        <f t="shared" si="6"/>
        <v>1</v>
      </c>
    </row>
    <row r="81" spans="1:10" ht="15.75" customHeight="1">
      <c r="A81" s="92" t="s">
        <v>135</v>
      </c>
      <c r="B81" s="30" t="s">
        <v>57</v>
      </c>
      <c r="C81" s="30" t="s">
        <v>128</v>
      </c>
      <c r="D81" s="30" t="s">
        <v>130</v>
      </c>
      <c r="E81" s="30" t="s">
        <v>316</v>
      </c>
      <c r="F81" s="30" t="s">
        <v>136</v>
      </c>
      <c r="G81" s="30" t="s">
        <v>69</v>
      </c>
      <c r="H81" s="49">
        <v>347.6</v>
      </c>
      <c r="I81" s="49">
        <v>347.6</v>
      </c>
      <c r="J81" s="46">
        <f t="shared" si="6"/>
        <v>1</v>
      </c>
    </row>
    <row r="82" spans="1:10" ht="32.25" customHeight="1">
      <c r="A82" s="93" t="s">
        <v>141</v>
      </c>
      <c r="B82" s="32" t="s">
        <v>57</v>
      </c>
      <c r="C82" s="23" t="s">
        <v>128</v>
      </c>
      <c r="D82" s="32" t="s">
        <v>130</v>
      </c>
      <c r="E82" s="32" t="s">
        <v>317</v>
      </c>
      <c r="F82" s="23"/>
      <c r="G82" s="30"/>
      <c r="H82" s="43">
        <f>H83+H84</f>
        <v>692.1</v>
      </c>
      <c r="I82" s="43">
        <f>I83+I84</f>
        <v>692.1</v>
      </c>
      <c r="J82" s="33">
        <f t="shared" si="6"/>
        <v>1</v>
      </c>
    </row>
    <row r="83" spans="1:10" ht="15" customHeight="1">
      <c r="A83" s="92" t="s">
        <v>72</v>
      </c>
      <c r="B83" s="30" t="s">
        <v>57</v>
      </c>
      <c r="C83" s="30" t="s">
        <v>128</v>
      </c>
      <c r="D83" s="30" t="s">
        <v>130</v>
      </c>
      <c r="E83" s="30" t="s">
        <v>317</v>
      </c>
      <c r="F83" s="30" t="s">
        <v>68</v>
      </c>
      <c r="G83" s="30" t="s">
        <v>69</v>
      </c>
      <c r="H83" s="49">
        <v>679.9</v>
      </c>
      <c r="I83" s="49">
        <v>679.9</v>
      </c>
      <c r="J83" s="46">
        <f t="shared" si="6"/>
        <v>1</v>
      </c>
    </row>
    <row r="84" spans="1:10" s="28" customFormat="1" ht="15">
      <c r="A84" s="92" t="s">
        <v>137</v>
      </c>
      <c r="B84" s="30" t="s">
        <v>57</v>
      </c>
      <c r="C84" s="30" t="s">
        <v>128</v>
      </c>
      <c r="D84" s="30" t="s">
        <v>130</v>
      </c>
      <c r="E84" s="30" t="s">
        <v>317</v>
      </c>
      <c r="F84" s="30" t="s">
        <v>68</v>
      </c>
      <c r="G84" s="30" t="s">
        <v>138</v>
      </c>
      <c r="H84" s="49">
        <v>12.2</v>
      </c>
      <c r="I84" s="49">
        <v>12.2</v>
      </c>
      <c r="J84" s="46">
        <f t="shared" si="6"/>
        <v>1</v>
      </c>
    </row>
    <row r="85" spans="1:10" ht="15.75">
      <c r="A85" s="89" t="s">
        <v>318</v>
      </c>
      <c r="B85" s="32" t="s">
        <v>57</v>
      </c>
      <c r="C85" s="32" t="s">
        <v>128</v>
      </c>
      <c r="D85" s="32" t="s">
        <v>130</v>
      </c>
      <c r="E85" s="38" t="s">
        <v>319</v>
      </c>
      <c r="F85" s="38"/>
      <c r="G85" s="39"/>
      <c r="H85" s="48">
        <f>H86</f>
        <v>270</v>
      </c>
      <c r="I85" s="48">
        <f>I86</f>
        <v>270</v>
      </c>
      <c r="J85" s="33">
        <f t="shared" si="6"/>
        <v>1</v>
      </c>
    </row>
    <row r="86" spans="1:10" s="28" customFormat="1" ht="15">
      <c r="A86" s="92" t="s">
        <v>72</v>
      </c>
      <c r="B86" s="30" t="s">
        <v>57</v>
      </c>
      <c r="C86" s="30" t="s">
        <v>128</v>
      </c>
      <c r="D86" s="30" t="s">
        <v>130</v>
      </c>
      <c r="E86" s="40" t="s">
        <v>319</v>
      </c>
      <c r="F86" s="30" t="s">
        <v>68</v>
      </c>
      <c r="G86" s="30" t="s">
        <v>69</v>
      </c>
      <c r="H86" s="45">
        <f>970-700</f>
        <v>270</v>
      </c>
      <c r="I86" s="45">
        <v>270</v>
      </c>
      <c r="J86" s="46">
        <f t="shared" si="6"/>
        <v>1</v>
      </c>
    </row>
    <row r="87" spans="1:10" ht="15.75">
      <c r="A87" s="93" t="s">
        <v>144</v>
      </c>
      <c r="B87" s="32" t="s">
        <v>57</v>
      </c>
      <c r="C87" s="32" t="s">
        <v>128</v>
      </c>
      <c r="D87" s="32" t="s">
        <v>145</v>
      </c>
      <c r="E87" s="32"/>
      <c r="F87" s="32"/>
      <c r="G87" s="32"/>
      <c r="H87" s="47">
        <f>H96+H88+H109+H92</f>
        <v>8663.5</v>
      </c>
      <c r="I87" s="47">
        <f>I96+I88+I109+I92</f>
        <v>8653.9</v>
      </c>
      <c r="J87" s="33">
        <f t="shared" si="6"/>
        <v>0.9988919028106423</v>
      </c>
    </row>
    <row r="88" spans="1:10" ht="30">
      <c r="A88" s="93" t="s">
        <v>146</v>
      </c>
      <c r="B88" s="32" t="s">
        <v>57</v>
      </c>
      <c r="C88" s="32" t="s">
        <v>128</v>
      </c>
      <c r="D88" s="32" t="s">
        <v>145</v>
      </c>
      <c r="E88" s="32" t="s">
        <v>147</v>
      </c>
      <c r="F88" s="41"/>
      <c r="G88" s="30"/>
      <c r="H88" s="48">
        <f>H89</f>
        <v>685.7</v>
      </c>
      <c r="I88" s="48">
        <f>I89</f>
        <v>685.7</v>
      </c>
      <c r="J88" s="33">
        <f t="shared" si="6"/>
        <v>1</v>
      </c>
    </row>
    <row r="89" spans="1:10" ht="15.75">
      <c r="A89" s="93" t="s">
        <v>148</v>
      </c>
      <c r="B89" s="32" t="s">
        <v>57</v>
      </c>
      <c r="C89" s="32" t="s">
        <v>128</v>
      </c>
      <c r="D89" s="32" t="s">
        <v>145</v>
      </c>
      <c r="E89" s="32" t="s">
        <v>149</v>
      </c>
      <c r="F89" s="31"/>
      <c r="G89" s="30"/>
      <c r="H89" s="48">
        <f>H90+H91</f>
        <v>685.7</v>
      </c>
      <c r="I89" s="48">
        <f>I90+I91</f>
        <v>685.7</v>
      </c>
      <c r="J89" s="33">
        <f t="shared" si="6"/>
        <v>1</v>
      </c>
    </row>
    <row r="90" spans="1:10" s="28" customFormat="1" ht="15">
      <c r="A90" s="92" t="s">
        <v>131</v>
      </c>
      <c r="B90" s="37" t="s">
        <v>57</v>
      </c>
      <c r="C90" s="37" t="s">
        <v>128</v>
      </c>
      <c r="D90" s="30" t="s">
        <v>145</v>
      </c>
      <c r="E90" s="30" t="s">
        <v>149</v>
      </c>
      <c r="F90" s="30" t="s">
        <v>57</v>
      </c>
      <c r="G90" s="30" t="s">
        <v>69</v>
      </c>
      <c r="H90" s="45">
        <v>500</v>
      </c>
      <c r="I90" s="45">
        <v>500</v>
      </c>
      <c r="J90" s="46">
        <f t="shared" si="6"/>
        <v>1</v>
      </c>
    </row>
    <row r="91" spans="1:10" s="28" customFormat="1" ht="15">
      <c r="A91" s="92" t="s">
        <v>137</v>
      </c>
      <c r="B91" s="37" t="s">
        <v>57</v>
      </c>
      <c r="C91" s="37" t="s">
        <v>128</v>
      </c>
      <c r="D91" s="30" t="s">
        <v>145</v>
      </c>
      <c r="E91" s="30" t="s">
        <v>149</v>
      </c>
      <c r="F91" s="30" t="s">
        <v>57</v>
      </c>
      <c r="G91" s="30" t="s">
        <v>138</v>
      </c>
      <c r="H91" s="45">
        <f>250-64.3</f>
        <v>185.7</v>
      </c>
      <c r="I91" s="45">
        <v>185.7</v>
      </c>
      <c r="J91" s="46">
        <f t="shared" si="6"/>
        <v>1</v>
      </c>
    </row>
    <row r="92" spans="1:10" ht="30">
      <c r="A92" s="93" t="s">
        <v>306</v>
      </c>
      <c r="B92" s="32" t="s">
        <v>57</v>
      </c>
      <c r="C92" s="32" t="s">
        <v>128</v>
      </c>
      <c r="D92" s="32" t="s">
        <v>145</v>
      </c>
      <c r="E92" s="32" t="s">
        <v>307</v>
      </c>
      <c r="F92" s="41"/>
      <c r="G92" s="30"/>
      <c r="H92" s="48">
        <f>H93</f>
        <v>1318.7</v>
      </c>
      <c r="I92" s="48">
        <f>I93</f>
        <v>1309.1</v>
      </c>
      <c r="J92" s="33">
        <f t="shared" si="6"/>
        <v>0.9927201031318722</v>
      </c>
    </row>
    <row r="93" spans="1:10" ht="15.75">
      <c r="A93" s="93" t="s">
        <v>308</v>
      </c>
      <c r="B93" s="32" t="s">
        <v>57</v>
      </c>
      <c r="C93" s="32" t="s">
        <v>128</v>
      </c>
      <c r="D93" s="32" t="s">
        <v>145</v>
      </c>
      <c r="E93" s="32" t="s">
        <v>309</v>
      </c>
      <c r="F93" s="31"/>
      <c r="G93" s="30"/>
      <c r="H93" s="48">
        <f>H94+H95</f>
        <v>1318.7</v>
      </c>
      <c r="I93" s="48">
        <f>I94+I95</f>
        <v>1309.1</v>
      </c>
      <c r="J93" s="33">
        <f t="shared" si="6"/>
        <v>0.9927201031318722</v>
      </c>
    </row>
    <row r="94" spans="1:10" ht="15">
      <c r="A94" s="92" t="s">
        <v>137</v>
      </c>
      <c r="B94" s="37" t="s">
        <v>57</v>
      </c>
      <c r="C94" s="37" t="s">
        <v>128</v>
      </c>
      <c r="D94" s="30" t="s">
        <v>145</v>
      </c>
      <c r="E94" s="30" t="s">
        <v>309</v>
      </c>
      <c r="F94" s="30" t="s">
        <v>68</v>
      </c>
      <c r="G94" s="30" t="s">
        <v>138</v>
      </c>
      <c r="H94" s="45">
        <v>563</v>
      </c>
      <c r="I94" s="45">
        <v>553.4</v>
      </c>
      <c r="J94" s="46">
        <f t="shared" si="6"/>
        <v>0.9829484902309058</v>
      </c>
    </row>
    <row r="95" spans="1:10" s="28" customFormat="1" ht="15">
      <c r="A95" s="92" t="s">
        <v>310</v>
      </c>
      <c r="B95" s="30" t="s">
        <v>57</v>
      </c>
      <c r="C95" s="30" t="s">
        <v>128</v>
      </c>
      <c r="D95" s="30" t="s">
        <v>145</v>
      </c>
      <c r="E95" s="30" t="s">
        <v>309</v>
      </c>
      <c r="F95" s="30" t="s">
        <v>68</v>
      </c>
      <c r="G95" s="37" t="s">
        <v>311</v>
      </c>
      <c r="H95" s="49">
        <v>755.7</v>
      </c>
      <c r="I95" s="49">
        <v>755.7</v>
      </c>
      <c r="J95" s="46">
        <f t="shared" si="6"/>
        <v>1</v>
      </c>
    </row>
    <row r="96" spans="1:10" ht="15.75">
      <c r="A96" s="97" t="s">
        <v>150</v>
      </c>
      <c r="B96" s="32" t="s">
        <v>57</v>
      </c>
      <c r="C96" s="32" t="s">
        <v>128</v>
      </c>
      <c r="D96" s="32" t="s">
        <v>145</v>
      </c>
      <c r="E96" s="32" t="s">
        <v>151</v>
      </c>
      <c r="F96" s="32"/>
      <c r="G96" s="32"/>
      <c r="H96" s="47">
        <f>H97+H106+H100</f>
        <v>6309.5</v>
      </c>
      <c r="I96" s="47">
        <f>I97+I106+I100</f>
        <v>6309.5</v>
      </c>
      <c r="J96" s="33">
        <f t="shared" si="6"/>
        <v>1</v>
      </c>
    </row>
    <row r="97" spans="1:10" ht="30.75" customHeight="1">
      <c r="A97" s="98" t="s">
        <v>152</v>
      </c>
      <c r="B97" s="32" t="s">
        <v>57</v>
      </c>
      <c r="C97" s="32" t="s">
        <v>128</v>
      </c>
      <c r="D97" s="32" t="s">
        <v>145</v>
      </c>
      <c r="E97" s="32" t="s">
        <v>153</v>
      </c>
      <c r="F97" s="32"/>
      <c r="G97" s="32"/>
      <c r="H97" s="47">
        <f>H98+H99</f>
        <v>5149.1</v>
      </c>
      <c r="I97" s="47">
        <f>I98+I99</f>
        <v>5149.1</v>
      </c>
      <c r="J97" s="33">
        <f t="shared" si="6"/>
        <v>1</v>
      </c>
    </row>
    <row r="98" spans="1:10" ht="15" customHeight="1">
      <c r="A98" s="99" t="s">
        <v>320</v>
      </c>
      <c r="B98" s="30" t="s">
        <v>57</v>
      </c>
      <c r="C98" s="30" t="s">
        <v>128</v>
      </c>
      <c r="D98" s="30" t="s">
        <v>145</v>
      </c>
      <c r="E98" s="30" t="s">
        <v>153</v>
      </c>
      <c r="F98" s="30" t="s">
        <v>136</v>
      </c>
      <c r="G98" s="30" t="s">
        <v>321</v>
      </c>
      <c r="H98" s="45">
        <v>270</v>
      </c>
      <c r="I98" s="45">
        <v>270</v>
      </c>
      <c r="J98" s="46">
        <f t="shared" si="6"/>
        <v>1</v>
      </c>
    </row>
    <row r="99" spans="1:10" s="28" customFormat="1" ht="15">
      <c r="A99" s="92" t="s">
        <v>135</v>
      </c>
      <c r="B99" s="30" t="s">
        <v>57</v>
      </c>
      <c r="C99" s="30" t="s">
        <v>128</v>
      </c>
      <c r="D99" s="30" t="s">
        <v>145</v>
      </c>
      <c r="E99" s="30" t="s">
        <v>153</v>
      </c>
      <c r="F99" s="30" t="s">
        <v>136</v>
      </c>
      <c r="G99" s="30" t="s">
        <v>69</v>
      </c>
      <c r="H99" s="45">
        <v>4879.1</v>
      </c>
      <c r="I99" s="45">
        <v>4879.1</v>
      </c>
      <c r="J99" s="46">
        <f t="shared" si="6"/>
        <v>1</v>
      </c>
    </row>
    <row r="100" spans="1:10" s="28" customFormat="1" ht="18" customHeight="1">
      <c r="A100" s="97" t="s">
        <v>154</v>
      </c>
      <c r="B100" s="32" t="s">
        <v>57</v>
      </c>
      <c r="C100" s="32" t="s">
        <v>128</v>
      </c>
      <c r="D100" s="32" t="s">
        <v>145</v>
      </c>
      <c r="E100" s="32" t="s">
        <v>155</v>
      </c>
      <c r="F100" s="32"/>
      <c r="G100" s="32"/>
      <c r="H100" s="47">
        <f>H103+H101</f>
        <v>1131</v>
      </c>
      <c r="I100" s="47">
        <f>I103+I101</f>
        <v>1131</v>
      </c>
      <c r="J100" s="33">
        <f t="shared" si="6"/>
        <v>1</v>
      </c>
    </row>
    <row r="101" spans="1:10" s="28" customFormat="1" ht="15.75">
      <c r="A101" s="90" t="s">
        <v>156</v>
      </c>
      <c r="B101" s="32" t="s">
        <v>57</v>
      </c>
      <c r="C101" s="23" t="s">
        <v>128</v>
      </c>
      <c r="D101" s="32" t="s">
        <v>145</v>
      </c>
      <c r="E101" s="32" t="s">
        <v>157</v>
      </c>
      <c r="F101" s="37"/>
      <c r="G101" s="32"/>
      <c r="H101" s="47">
        <f>H102</f>
        <v>910</v>
      </c>
      <c r="I101" s="47">
        <f>I102</f>
        <v>910</v>
      </c>
      <c r="J101" s="33">
        <f t="shared" si="6"/>
        <v>1</v>
      </c>
    </row>
    <row r="102" spans="1:10" s="28" customFormat="1" ht="15">
      <c r="A102" s="92" t="s">
        <v>137</v>
      </c>
      <c r="B102" s="30" t="s">
        <v>57</v>
      </c>
      <c r="C102" s="30" t="s">
        <v>128</v>
      </c>
      <c r="D102" s="30" t="s">
        <v>145</v>
      </c>
      <c r="E102" s="30" t="s">
        <v>157</v>
      </c>
      <c r="F102" s="30" t="s">
        <v>68</v>
      </c>
      <c r="G102" s="30" t="s">
        <v>138</v>
      </c>
      <c r="H102" s="45">
        <f>2023-1113</f>
        <v>910</v>
      </c>
      <c r="I102" s="45">
        <v>910</v>
      </c>
      <c r="J102" s="46">
        <f t="shared" si="6"/>
        <v>1</v>
      </c>
    </row>
    <row r="103" spans="1:10" ht="15.75">
      <c r="A103" s="100" t="s">
        <v>158</v>
      </c>
      <c r="B103" s="36" t="s">
        <v>57</v>
      </c>
      <c r="C103" s="36" t="s">
        <v>128</v>
      </c>
      <c r="D103" s="36" t="s">
        <v>145</v>
      </c>
      <c r="E103" s="36" t="s">
        <v>159</v>
      </c>
      <c r="F103" s="37"/>
      <c r="G103" s="37"/>
      <c r="H103" s="47">
        <f>H104+H105</f>
        <v>221</v>
      </c>
      <c r="I103" s="47">
        <f>I104+I105</f>
        <v>221</v>
      </c>
      <c r="J103" s="33">
        <f t="shared" si="6"/>
        <v>1</v>
      </c>
    </row>
    <row r="104" spans="1:10" s="28" customFormat="1" ht="15">
      <c r="A104" s="94" t="s">
        <v>135</v>
      </c>
      <c r="B104" s="30" t="s">
        <v>57</v>
      </c>
      <c r="C104" s="30" t="s">
        <v>128</v>
      </c>
      <c r="D104" s="30" t="s">
        <v>145</v>
      </c>
      <c r="E104" s="30" t="s">
        <v>159</v>
      </c>
      <c r="F104" s="37" t="s">
        <v>136</v>
      </c>
      <c r="G104" s="37" t="s">
        <v>69</v>
      </c>
      <c r="H104" s="49">
        <v>166.2</v>
      </c>
      <c r="I104" s="49">
        <v>166.2</v>
      </c>
      <c r="J104" s="46">
        <f t="shared" si="6"/>
        <v>1</v>
      </c>
    </row>
    <row r="105" spans="1:10" s="28" customFormat="1" ht="15">
      <c r="A105" s="92" t="s">
        <v>137</v>
      </c>
      <c r="B105" s="30" t="s">
        <v>57</v>
      </c>
      <c r="C105" s="30" t="s">
        <v>128</v>
      </c>
      <c r="D105" s="30" t="s">
        <v>145</v>
      </c>
      <c r="E105" s="30" t="s">
        <v>159</v>
      </c>
      <c r="F105" s="37" t="s">
        <v>136</v>
      </c>
      <c r="G105" s="37" t="s">
        <v>138</v>
      </c>
      <c r="H105" s="49">
        <v>54.8</v>
      </c>
      <c r="I105" s="49">
        <v>54.8</v>
      </c>
      <c r="J105" s="46">
        <f t="shared" si="6"/>
        <v>1</v>
      </c>
    </row>
    <row r="106" spans="1:10" s="28" customFormat="1" ht="15.75">
      <c r="A106" s="100" t="s">
        <v>160</v>
      </c>
      <c r="B106" s="36" t="s">
        <v>57</v>
      </c>
      <c r="C106" s="36" t="s">
        <v>128</v>
      </c>
      <c r="D106" s="36" t="s">
        <v>145</v>
      </c>
      <c r="E106" s="36" t="s">
        <v>161</v>
      </c>
      <c r="F106" s="37"/>
      <c r="G106" s="37"/>
      <c r="H106" s="47">
        <f>H107</f>
        <v>29.4</v>
      </c>
      <c r="I106" s="47">
        <f>I107</f>
        <v>29.4</v>
      </c>
      <c r="J106" s="33">
        <f t="shared" si="6"/>
        <v>1</v>
      </c>
    </row>
    <row r="107" spans="1:10" s="28" customFormat="1" ht="15.75">
      <c r="A107" s="100" t="s">
        <v>162</v>
      </c>
      <c r="B107" s="37" t="s">
        <v>57</v>
      </c>
      <c r="C107" s="35" t="s">
        <v>128</v>
      </c>
      <c r="D107" s="36" t="s">
        <v>145</v>
      </c>
      <c r="E107" s="36" t="s">
        <v>163</v>
      </c>
      <c r="F107" s="37"/>
      <c r="G107" s="37"/>
      <c r="H107" s="47">
        <f>H108</f>
        <v>29.4</v>
      </c>
      <c r="I107" s="47">
        <f>I108</f>
        <v>29.4</v>
      </c>
      <c r="J107" s="33">
        <f t="shared" si="6"/>
        <v>1</v>
      </c>
    </row>
    <row r="108" spans="1:10" ht="15">
      <c r="A108" s="94" t="s">
        <v>72</v>
      </c>
      <c r="B108" s="37" t="s">
        <v>57</v>
      </c>
      <c r="C108" s="37" t="s">
        <v>128</v>
      </c>
      <c r="D108" s="37" t="s">
        <v>145</v>
      </c>
      <c r="E108" s="37" t="s">
        <v>163</v>
      </c>
      <c r="F108" s="37" t="s">
        <v>68</v>
      </c>
      <c r="G108" s="37" t="s">
        <v>69</v>
      </c>
      <c r="H108" s="49">
        <v>29.4</v>
      </c>
      <c r="I108" s="49">
        <v>29.4</v>
      </c>
      <c r="J108" s="46">
        <f t="shared" si="6"/>
        <v>1</v>
      </c>
    </row>
    <row r="109" spans="1:10" s="28" customFormat="1" ht="15.75">
      <c r="A109" s="93" t="s">
        <v>322</v>
      </c>
      <c r="B109" s="36" t="s">
        <v>57</v>
      </c>
      <c r="C109" s="23" t="s">
        <v>128</v>
      </c>
      <c r="D109" s="32" t="s">
        <v>145</v>
      </c>
      <c r="E109" s="32" t="s">
        <v>323</v>
      </c>
      <c r="F109" s="30"/>
      <c r="G109" s="37"/>
      <c r="H109" s="43">
        <f>H110</f>
        <v>349.6</v>
      </c>
      <c r="I109" s="43">
        <f>I110</f>
        <v>349.6</v>
      </c>
      <c r="J109" s="33">
        <f t="shared" si="6"/>
        <v>1</v>
      </c>
    </row>
    <row r="110" spans="1:10" s="28" customFormat="1" ht="45">
      <c r="A110" s="101" t="s">
        <v>324</v>
      </c>
      <c r="B110" s="37" t="s">
        <v>57</v>
      </c>
      <c r="C110" s="23" t="s">
        <v>128</v>
      </c>
      <c r="D110" s="32" t="s">
        <v>145</v>
      </c>
      <c r="E110" s="32" t="s">
        <v>325</v>
      </c>
      <c r="F110" s="30"/>
      <c r="G110" s="37"/>
      <c r="H110" s="43">
        <f>H111+H112</f>
        <v>349.6</v>
      </c>
      <c r="I110" s="43">
        <f>I111+I112</f>
        <v>349.6</v>
      </c>
      <c r="J110" s="33">
        <f t="shared" si="6"/>
        <v>1</v>
      </c>
    </row>
    <row r="111" spans="1:10" s="28" customFormat="1" ht="15">
      <c r="A111" s="94" t="s">
        <v>131</v>
      </c>
      <c r="B111" s="37" t="s">
        <v>57</v>
      </c>
      <c r="C111" s="30" t="s">
        <v>128</v>
      </c>
      <c r="D111" s="30" t="s">
        <v>145</v>
      </c>
      <c r="E111" s="30" t="s">
        <v>325</v>
      </c>
      <c r="F111" s="30" t="s">
        <v>57</v>
      </c>
      <c r="G111" s="37" t="s">
        <v>69</v>
      </c>
      <c r="H111" s="49">
        <v>60</v>
      </c>
      <c r="I111" s="49">
        <v>60</v>
      </c>
      <c r="J111" s="46">
        <f t="shared" si="6"/>
        <v>1</v>
      </c>
    </row>
    <row r="112" spans="1:10" s="28" customFormat="1" ht="15">
      <c r="A112" s="94" t="s">
        <v>326</v>
      </c>
      <c r="B112" s="37" t="s">
        <v>57</v>
      </c>
      <c r="C112" s="30" t="s">
        <v>128</v>
      </c>
      <c r="D112" s="30" t="s">
        <v>145</v>
      </c>
      <c r="E112" s="30" t="s">
        <v>325</v>
      </c>
      <c r="F112" s="30" t="s">
        <v>57</v>
      </c>
      <c r="G112" s="37" t="s">
        <v>327</v>
      </c>
      <c r="H112" s="49">
        <v>289.6</v>
      </c>
      <c r="I112" s="49">
        <v>289.6</v>
      </c>
      <c r="J112" s="46">
        <f t="shared" si="6"/>
        <v>1</v>
      </c>
    </row>
    <row r="113" spans="1:10" s="28" customFormat="1" ht="15.75">
      <c r="A113" s="89" t="s">
        <v>164</v>
      </c>
      <c r="B113" s="32" t="s">
        <v>57</v>
      </c>
      <c r="C113" s="32" t="s">
        <v>128</v>
      </c>
      <c r="D113" s="108" t="s">
        <v>165</v>
      </c>
      <c r="E113" s="30"/>
      <c r="F113" s="30"/>
      <c r="G113" s="30"/>
      <c r="H113" s="47">
        <f>H114</f>
        <v>5508.5</v>
      </c>
      <c r="I113" s="47">
        <f>I114</f>
        <v>4867.7</v>
      </c>
      <c r="J113" s="33">
        <f t="shared" si="6"/>
        <v>0.8836706907506581</v>
      </c>
    </row>
    <row r="114" spans="1:10" ht="15.75">
      <c r="A114" s="89" t="s">
        <v>164</v>
      </c>
      <c r="B114" s="32" t="s">
        <v>57</v>
      </c>
      <c r="C114" s="32" t="s">
        <v>128</v>
      </c>
      <c r="D114" s="108" t="s">
        <v>165</v>
      </c>
      <c r="E114" s="23" t="s">
        <v>166</v>
      </c>
      <c r="F114" s="32"/>
      <c r="G114" s="32"/>
      <c r="H114" s="47">
        <f>H115+H117+H122+H125+H120</f>
        <v>5508.5</v>
      </c>
      <c r="I114" s="47">
        <f>I115+I117+I122+I125+I120</f>
        <v>4867.7</v>
      </c>
      <c r="J114" s="33">
        <f t="shared" si="6"/>
        <v>0.8836706907506581</v>
      </c>
    </row>
    <row r="115" spans="1:10" s="29" customFormat="1" ht="15.75">
      <c r="A115" s="89" t="s">
        <v>167</v>
      </c>
      <c r="B115" s="32" t="s">
        <v>57</v>
      </c>
      <c r="C115" s="32" t="s">
        <v>128</v>
      </c>
      <c r="D115" s="108" t="s">
        <v>165</v>
      </c>
      <c r="E115" s="108" t="s">
        <v>168</v>
      </c>
      <c r="F115" s="32"/>
      <c r="G115" s="32"/>
      <c r="H115" s="47">
        <f>H116</f>
        <v>1782.1</v>
      </c>
      <c r="I115" s="47">
        <f>I116</f>
        <v>1764.3</v>
      </c>
      <c r="J115" s="33">
        <f t="shared" si="6"/>
        <v>0.9900117838505135</v>
      </c>
    </row>
    <row r="116" spans="1:10" s="28" customFormat="1" ht="15">
      <c r="A116" s="92" t="s">
        <v>72</v>
      </c>
      <c r="B116" s="30" t="s">
        <v>57</v>
      </c>
      <c r="C116" s="30" t="s">
        <v>128</v>
      </c>
      <c r="D116" s="41" t="s">
        <v>165</v>
      </c>
      <c r="E116" s="41" t="s">
        <v>168</v>
      </c>
      <c r="F116" s="41" t="s">
        <v>68</v>
      </c>
      <c r="G116" s="30" t="s">
        <v>69</v>
      </c>
      <c r="H116" s="45">
        <f>1559+46.6+60+116.5</f>
        <v>1782.1</v>
      </c>
      <c r="I116" s="45">
        <v>1764.3</v>
      </c>
      <c r="J116" s="46">
        <f t="shared" si="6"/>
        <v>0.9900117838505135</v>
      </c>
    </row>
    <row r="117" spans="1:10" s="28" customFormat="1" ht="30">
      <c r="A117" s="89" t="s">
        <v>169</v>
      </c>
      <c r="B117" s="32" t="s">
        <v>57</v>
      </c>
      <c r="C117" s="32" t="s">
        <v>128</v>
      </c>
      <c r="D117" s="108" t="s">
        <v>165</v>
      </c>
      <c r="E117" s="108" t="s">
        <v>170</v>
      </c>
      <c r="F117" s="41"/>
      <c r="G117" s="30"/>
      <c r="H117" s="48">
        <f>H118+H119</f>
        <v>826.7</v>
      </c>
      <c r="I117" s="48">
        <f>I118+I119</f>
        <v>798.9000000000001</v>
      </c>
      <c r="J117" s="33">
        <f t="shared" si="6"/>
        <v>0.9663723236966252</v>
      </c>
    </row>
    <row r="118" spans="1:10" s="28" customFormat="1" ht="15" customHeight="1">
      <c r="A118" s="92" t="s">
        <v>135</v>
      </c>
      <c r="B118" s="30" t="s">
        <v>57</v>
      </c>
      <c r="C118" s="30" t="s">
        <v>128</v>
      </c>
      <c r="D118" s="41" t="s">
        <v>165</v>
      </c>
      <c r="E118" s="41" t="s">
        <v>170</v>
      </c>
      <c r="F118" s="41" t="s">
        <v>136</v>
      </c>
      <c r="G118" s="30" t="s">
        <v>69</v>
      </c>
      <c r="H118" s="45">
        <f>481.4-47.8</f>
        <v>433.59999999999997</v>
      </c>
      <c r="I118" s="45">
        <v>405.8</v>
      </c>
      <c r="J118" s="46">
        <f t="shared" si="6"/>
        <v>0.9358856088560886</v>
      </c>
    </row>
    <row r="119" spans="1:10" ht="18.75" customHeight="1">
      <c r="A119" s="92" t="s">
        <v>72</v>
      </c>
      <c r="B119" s="30" t="s">
        <v>57</v>
      </c>
      <c r="C119" s="30" t="s">
        <v>128</v>
      </c>
      <c r="D119" s="41" t="s">
        <v>165</v>
      </c>
      <c r="E119" s="41" t="s">
        <v>170</v>
      </c>
      <c r="F119" s="41" t="s">
        <v>68</v>
      </c>
      <c r="G119" s="30" t="s">
        <v>69</v>
      </c>
      <c r="H119" s="45">
        <f>183.6+11.2+198.3</f>
        <v>393.1</v>
      </c>
      <c r="I119" s="45">
        <v>393.1</v>
      </c>
      <c r="J119" s="46">
        <f t="shared" si="6"/>
        <v>1</v>
      </c>
    </row>
    <row r="120" spans="1:10" ht="15.75">
      <c r="A120" s="89" t="s">
        <v>171</v>
      </c>
      <c r="B120" s="32" t="s">
        <v>57</v>
      </c>
      <c r="C120" s="32" t="s">
        <v>128</v>
      </c>
      <c r="D120" s="108" t="s">
        <v>165</v>
      </c>
      <c r="E120" s="108" t="s">
        <v>172</v>
      </c>
      <c r="F120" s="32"/>
      <c r="G120" s="32"/>
      <c r="H120" s="47">
        <f>H121</f>
        <v>60.2</v>
      </c>
      <c r="I120" s="47">
        <f>I121</f>
        <v>39.6</v>
      </c>
      <c r="J120" s="33">
        <f t="shared" si="6"/>
        <v>0.6578073089700996</v>
      </c>
    </row>
    <row r="121" spans="1:10" ht="15">
      <c r="A121" s="92" t="s">
        <v>72</v>
      </c>
      <c r="B121" s="30" t="s">
        <v>57</v>
      </c>
      <c r="C121" s="30" t="s">
        <v>128</v>
      </c>
      <c r="D121" s="41" t="s">
        <v>165</v>
      </c>
      <c r="E121" s="41" t="s">
        <v>172</v>
      </c>
      <c r="F121" s="41" t="s">
        <v>68</v>
      </c>
      <c r="G121" s="30" t="s">
        <v>69</v>
      </c>
      <c r="H121" s="45">
        <f>65-4.8</f>
        <v>60.2</v>
      </c>
      <c r="I121" s="45">
        <v>39.6</v>
      </c>
      <c r="J121" s="46">
        <f t="shared" si="6"/>
        <v>0.6578073089700996</v>
      </c>
    </row>
    <row r="122" spans="1:10" ht="16.5" customHeight="1">
      <c r="A122" s="89" t="s">
        <v>173</v>
      </c>
      <c r="B122" s="32" t="s">
        <v>57</v>
      </c>
      <c r="C122" s="32" t="s">
        <v>128</v>
      </c>
      <c r="D122" s="32" t="s">
        <v>165</v>
      </c>
      <c r="E122" s="32" t="s">
        <v>174</v>
      </c>
      <c r="F122" s="41"/>
      <c r="G122" s="30"/>
      <c r="H122" s="50">
        <f>H123+H124</f>
        <v>1669.3000000000004</v>
      </c>
      <c r="I122" s="50">
        <f>I123+I124</f>
        <v>1609.1</v>
      </c>
      <c r="J122" s="33">
        <f t="shared" si="6"/>
        <v>0.9639369795722755</v>
      </c>
    </row>
    <row r="123" spans="1:10" s="28" customFormat="1" ht="15">
      <c r="A123" s="94" t="s">
        <v>135</v>
      </c>
      <c r="B123" s="30" t="s">
        <v>57</v>
      </c>
      <c r="C123" s="30" t="s">
        <v>128</v>
      </c>
      <c r="D123" s="30" t="s">
        <v>165</v>
      </c>
      <c r="E123" s="41" t="s">
        <v>174</v>
      </c>
      <c r="F123" s="41" t="s">
        <v>136</v>
      </c>
      <c r="G123" s="41" t="s">
        <v>69</v>
      </c>
      <c r="H123" s="45">
        <f>465.7-44.9-0.1+10</f>
        <v>430.7</v>
      </c>
      <c r="I123" s="45">
        <v>427.6</v>
      </c>
      <c r="J123" s="46">
        <f t="shared" si="6"/>
        <v>0.9928024146737869</v>
      </c>
    </row>
    <row r="124" spans="1:10" s="28" customFormat="1" ht="15">
      <c r="A124" s="92" t="s">
        <v>72</v>
      </c>
      <c r="B124" s="30" t="s">
        <v>57</v>
      </c>
      <c r="C124" s="30" t="s">
        <v>128</v>
      </c>
      <c r="D124" s="30" t="s">
        <v>165</v>
      </c>
      <c r="E124" s="41" t="s">
        <v>174</v>
      </c>
      <c r="F124" s="41" t="s">
        <v>68</v>
      </c>
      <c r="G124" s="41" t="s">
        <v>69</v>
      </c>
      <c r="H124" s="45">
        <f>715.2+577.6-70+1.4+14.4</f>
        <v>1238.6000000000004</v>
      </c>
      <c r="I124" s="45">
        <v>1181.5</v>
      </c>
      <c r="J124" s="46">
        <f t="shared" si="6"/>
        <v>0.9538995640238976</v>
      </c>
    </row>
    <row r="125" spans="1:10" s="28" customFormat="1" ht="15.75">
      <c r="A125" s="89" t="s">
        <v>175</v>
      </c>
      <c r="B125" s="32" t="s">
        <v>57</v>
      </c>
      <c r="C125" s="32" t="s">
        <v>128</v>
      </c>
      <c r="D125" s="32" t="s">
        <v>165</v>
      </c>
      <c r="E125" s="32" t="s">
        <v>176</v>
      </c>
      <c r="F125" s="41"/>
      <c r="G125" s="41"/>
      <c r="H125" s="50">
        <f>H126+H127+H128</f>
        <v>1170.2</v>
      </c>
      <c r="I125" s="50">
        <f>I126+I127+I128</f>
        <v>655.8</v>
      </c>
      <c r="J125" s="33">
        <f t="shared" si="6"/>
        <v>0.560417022731157</v>
      </c>
    </row>
    <row r="126" spans="1:10" s="28" customFormat="1" ht="18" customHeight="1">
      <c r="A126" s="92" t="s">
        <v>135</v>
      </c>
      <c r="B126" s="30" t="s">
        <v>57</v>
      </c>
      <c r="C126" s="30" t="s">
        <v>128</v>
      </c>
      <c r="D126" s="30" t="s">
        <v>165</v>
      </c>
      <c r="E126" s="41" t="s">
        <v>176</v>
      </c>
      <c r="F126" s="41" t="s">
        <v>136</v>
      </c>
      <c r="G126" s="41" t="s">
        <v>69</v>
      </c>
      <c r="H126" s="45">
        <f>353-7.8-2</f>
        <v>343.2</v>
      </c>
      <c r="I126" s="45">
        <v>325.9</v>
      </c>
      <c r="J126" s="46">
        <f t="shared" si="6"/>
        <v>0.9495920745920745</v>
      </c>
    </row>
    <row r="127" spans="1:10" s="28" customFormat="1" ht="15">
      <c r="A127" s="92" t="s">
        <v>72</v>
      </c>
      <c r="B127" s="30" t="s">
        <v>57</v>
      </c>
      <c r="C127" s="30" t="s">
        <v>128</v>
      </c>
      <c r="D127" s="30" t="s">
        <v>165</v>
      </c>
      <c r="E127" s="41" t="s">
        <v>176</v>
      </c>
      <c r="F127" s="41" t="s">
        <v>68</v>
      </c>
      <c r="G127" s="41" t="s">
        <v>69</v>
      </c>
      <c r="H127" s="45">
        <f>233-0.2+436.6+97.5+0.1</f>
        <v>767.0000000000001</v>
      </c>
      <c r="I127" s="45">
        <v>329.9</v>
      </c>
      <c r="J127" s="46">
        <f t="shared" si="6"/>
        <v>0.43011734028683174</v>
      </c>
    </row>
    <row r="128" spans="1:10" ht="15">
      <c r="A128" s="92" t="s">
        <v>137</v>
      </c>
      <c r="B128" s="30" t="s">
        <v>57</v>
      </c>
      <c r="C128" s="30" t="s">
        <v>128</v>
      </c>
      <c r="D128" s="30" t="s">
        <v>165</v>
      </c>
      <c r="E128" s="41" t="s">
        <v>176</v>
      </c>
      <c r="F128" s="41" t="s">
        <v>68</v>
      </c>
      <c r="G128" s="41" t="s">
        <v>138</v>
      </c>
      <c r="H128" s="45">
        <v>60</v>
      </c>
      <c r="I128" s="45">
        <v>0</v>
      </c>
      <c r="J128" s="46">
        <f aca="true" t="shared" si="7" ref="J128:J187">I128/H128</f>
        <v>0</v>
      </c>
    </row>
    <row r="129" spans="1:10" s="28" customFormat="1" ht="14.25" customHeight="1">
      <c r="A129" s="93" t="s">
        <v>328</v>
      </c>
      <c r="B129" s="32" t="s">
        <v>57</v>
      </c>
      <c r="C129" s="23" t="s">
        <v>329</v>
      </c>
      <c r="D129" s="30"/>
      <c r="E129" s="30"/>
      <c r="F129" s="30"/>
      <c r="G129" s="41"/>
      <c r="H129" s="50">
        <f aca="true" t="shared" si="8" ref="H129:I132">H130</f>
        <v>21.5</v>
      </c>
      <c r="I129" s="50">
        <f t="shared" si="8"/>
        <v>21.5</v>
      </c>
      <c r="J129" s="33">
        <f t="shared" si="7"/>
        <v>1</v>
      </c>
    </row>
    <row r="130" spans="1:10" s="28" customFormat="1" ht="15.75">
      <c r="A130" s="93" t="s">
        <v>330</v>
      </c>
      <c r="B130" s="32" t="s">
        <v>57</v>
      </c>
      <c r="C130" s="23" t="s">
        <v>329</v>
      </c>
      <c r="D130" s="32" t="s">
        <v>331</v>
      </c>
      <c r="E130" s="32"/>
      <c r="F130" s="30"/>
      <c r="G130" s="41"/>
      <c r="H130" s="50">
        <f t="shared" si="8"/>
        <v>21.5</v>
      </c>
      <c r="I130" s="50">
        <f t="shared" si="8"/>
        <v>21.5</v>
      </c>
      <c r="J130" s="33">
        <f t="shared" si="7"/>
        <v>1</v>
      </c>
    </row>
    <row r="131" spans="1:10" s="28" customFormat="1" ht="15.75">
      <c r="A131" s="93" t="s">
        <v>332</v>
      </c>
      <c r="B131" s="32" t="s">
        <v>57</v>
      </c>
      <c r="C131" s="23" t="s">
        <v>329</v>
      </c>
      <c r="D131" s="32" t="s">
        <v>331</v>
      </c>
      <c r="E131" s="32" t="s">
        <v>333</v>
      </c>
      <c r="F131" s="30"/>
      <c r="G131" s="41"/>
      <c r="H131" s="50">
        <f t="shared" si="8"/>
        <v>21.5</v>
      </c>
      <c r="I131" s="50">
        <f t="shared" si="8"/>
        <v>21.5</v>
      </c>
      <c r="J131" s="33">
        <f t="shared" si="7"/>
        <v>1</v>
      </c>
    </row>
    <row r="132" spans="1:10" ht="15.75">
      <c r="A132" s="93" t="s">
        <v>334</v>
      </c>
      <c r="B132" s="32" t="s">
        <v>57</v>
      </c>
      <c r="C132" s="23" t="s">
        <v>329</v>
      </c>
      <c r="D132" s="32" t="s">
        <v>331</v>
      </c>
      <c r="E132" s="32" t="s">
        <v>335</v>
      </c>
      <c r="F132" s="30"/>
      <c r="G132" s="41"/>
      <c r="H132" s="50">
        <f t="shared" si="8"/>
        <v>21.5</v>
      </c>
      <c r="I132" s="50">
        <f t="shared" si="8"/>
        <v>21.5</v>
      </c>
      <c r="J132" s="33">
        <f t="shared" si="7"/>
        <v>1</v>
      </c>
    </row>
    <row r="133" spans="1:10" s="28" customFormat="1" ht="15.75" customHeight="1">
      <c r="A133" s="92" t="s">
        <v>139</v>
      </c>
      <c r="B133" s="30" t="s">
        <v>57</v>
      </c>
      <c r="C133" s="30" t="s">
        <v>329</v>
      </c>
      <c r="D133" s="30" t="s">
        <v>331</v>
      </c>
      <c r="E133" s="30" t="s">
        <v>335</v>
      </c>
      <c r="F133" s="30" t="s">
        <v>136</v>
      </c>
      <c r="G133" s="41" t="s">
        <v>140</v>
      </c>
      <c r="H133" s="45">
        <f>21.6-0.1</f>
        <v>21.5</v>
      </c>
      <c r="I133" s="45">
        <v>21.5</v>
      </c>
      <c r="J133" s="46">
        <f t="shared" si="7"/>
        <v>1</v>
      </c>
    </row>
    <row r="134" spans="1:10" s="28" customFormat="1" ht="15" customHeight="1">
      <c r="A134" s="90" t="s">
        <v>177</v>
      </c>
      <c r="B134" s="36" t="s">
        <v>57</v>
      </c>
      <c r="C134" s="36" t="s">
        <v>178</v>
      </c>
      <c r="D134" s="36" t="s">
        <v>178</v>
      </c>
      <c r="E134" s="36" t="s">
        <v>58</v>
      </c>
      <c r="F134" s="36" t="s">
        <v>58</v>
      </c>
      <c r="G134" s="36" t="s">
        <v>58</v>
      </c>
      <c r="H134" s="48">
        <f aca="true" t="shared" si="9" ref="H134:I137">H135</f>
        <v>32.099999999999994</v>
      </c>
      <c r="I134" s="48">
        <f t="shared" si="9"/>
        <v>31.6</v>
      </c>
      <c r="J134" s="33">
        <f t="shared" si="7"/>
        <v>0.9844236760124613</v>
      </c>
    </row>
    <row r="135" spans="1:10" s="28" customFormat="1" ht="15.75">
      <c r="A135" s="93" t="s">
        <v>179</v>
      </c>
      <c r="B135" s="32" t="s">
        <v>57</v>
      </c>
      <c r="C135" s="32" t="s">
        <v>178</v>
      </c>
      <c r="D135" s="32" t="s">
        <v>180</v>
      </c>
      <c r="E135" s="32"/>
      <c r="F135" s="32"/>
      <c r="G135" s="32"/>
      <c r="H135" s="47">
        <f t="shared" si="9"/>
        <v>32.099999999999994</v>
      </c>
      <c r="I135" s="47">
        <f t="shared" si="9"/>
        <v>31.6</v>
      </c>
      <c r="J135" s="33">
        <f t="shared" si="7"/>
        <v>0.9844236760124613</v>
      </c>
    </row>
    <row r="136" spans="1:10" s="28" customFormat="1" ht="15.75">
      <c r="A136" s="93" t="s">
        <v>181</v>
      </c>
      <c r="B136" s="32" t="s">
        <v>57</v>
      </c>
      <c r="C136" s="32" t="s">
        <v>178</v>
      </c>
      <c r="D136" s="32" t="s">
        <v>180</v>
      </c>
      <c r="E136" s="32" t="s">
        <v>182</v>
      </c>
      <c r="F136" s="32" t="s">
        <v>58</v>
      </c>
      <c r="G136" s="32"/>
      <c r="H136" s="47">
        <f t="shared" si="9"/>
        <v>32.099999999999994</v>
      </c>
      <c r="I136" s="47">
        <f t="shared" si="9"/>
        <v>31.6</v>
      </c>
      <c r="J136" s="33">
        <f t="shared" si="7"/>
        <v>0.9844236760124613</v>
      </c>
    </row>
    <row r="137" spans="1:10" s="28" customFormat="1" ht="15" customHeight="1">
      <c r="A137" s="93" t="s">
        <v>183</v>
      </c>
      <c r="B137" s="32" t="s">
        <v>57</v>
      </c>
      <c r="C137" s="32" t="s">
        <v>178</v>
      </c>
      <c r="D137" s="32" t="s">
        <v>180</v>
      </c>
      <c r="E137" s="32" t="s">
        <v>184</v>
      </c>
      <c r="F137" s="32" t="s">
        <v>58</v>
      </c>
      <c r="G137" s="32" t="s">
        <v>58</v>
      </c>
      <c r="H137" s="47">
        <f t="shared" si="9"/>
        <v>32.099999999999994</v>
      </c>
      <c r="I137" s="47">
        <f t="shared" si="9"/>
        <v>31.6</v>
      </c>
      <c r="J137" s="33">
        <f t="shared" si="7"/>
        <v>0.9844236760124613</v>
      </c>
    </row>
    <row r="138" spans="1:10" ht="15" customHeight="1">
      <c r="A138" s="92" t="s">
        <v>72</v>
      </c>
      <c r="B138" s="30" t="s">
        <v>57</v>
      </c>
      <c r="C138" s="30" t="s">
        <v>178</v>
      </c>
      <c r="D138" s="30" t="s">
        <v>180</v>
      </c>
      <c r="E138" s="30" t="s">
        <v>184</v>
      </c>
      <c r="F138" s="30" t="s">
        <v>68</v>
      </c>
      <c r="G138" s="30" t="s">
        <v>69</v>
      </c>
      <c r="H138" s="45">
        <f>40.3-8.2</f>
        <v>32.099999999999994</v>
      </c>
      <c r="I138" s="45">
        <v>31.6</v>
      </c>
      <c r="J138" s="46">
        <f t="shared" si="7"/>
        <v>0.9844236760124613</v>
      </c>
    </row>
    <row r="139" spans="1:10" s="34" customFormat="1" ht="18" customHeight="1">
      <c r="A139" s="102" t="s">
        <v>185</v>
      </c>
      <c r="B139" s="32" t="s">
        <v>57</v>
      </c>
      <c r="C139" s="23" t="s">
        <v>186</v>
      </c>
      <c r="D139" s="23"/>
      <c r="E139" s="23" t="s">
        <v>58</v>
      </c>
      <c r="F139" s="23" t="s">
        <v>58</v>
      </c>
      <c r="G139" s="30"/>
      <c r="H139" s="50">
        <f aca="true" t="shared" si="10" ref="H139:I142">H140</f>
        <v>100</v>
      </c>
      <c r="I139" s="50">
        <f t="shared" si="10"/>
        <v>66.9</v>
      </c>
      <c r="J139" s="33">
        <f t="shared" si="7"/>
        <v>0.669</v>
      </c>
    </row>
    <row r="140" spans="1:10" ht="15.75">
      <c r="A140" s="93" t="s">
        <v>187</v>
      </c>
      <c r="B140" s="32" t="s">
        <v>57</v>
      </c>
      <c r="C140" s="23" t="s">
        <v>186</v>
      </c>
      <c r="D140" s="32" t="s">
        <v>188</v>
      </c>
      <c r="E140" s="23" t="s">
        <v>58</v>
      </c>
      <c r="F140" s="23" t="s">
        <v>58</v>
      </c>
      <c r="G140" s="30"/>
      <c r="H140" s="50">
        <f t="shared" si="10"/>
        <v>100</v>
      </c>
      <c r="I140" s="50">
        <f t="shared" si="10"/>
        <v>66.9</v>
      </c>
      <c r="J140" s="33">
        <f t="shared" si="7"/>
        <v>0.669</v>
      </c>
    </row>
    <row r="141" spans="1:10" ht="15.75">
      <c r="A141" s="93" t="s">
        <v>189</v>
      </c>
      <c r="B141" s="32" t="s">
        <v>57</v>
      </c>
      <c r="C141" s="23" t="s">
        <v>186</v>
      </c>
      <c r="D141" s="32" t="s">
        <v>188</v>
      </c>
      <c r="E141" s="32" t="s">
        <v>190</v>
      </c>
      <c r="F141" s="23"/>
      <c r="G141" s="30"/>
      <c r="H141" s="50">
        <f t="shared" si="10"/>
        <v>100</v>
      </c>
      <c r="I141" s="50">
        <f t="shared" si="10"/>
        <v>66.9</v>
      </c>
      <c r="J141" s="33">
        <f t="shared" si="7"/>
        <v>0.669</v>
      </c>
    </row>
    <row r="142" spans="1:10" ht="15.75">
      <c r="A142" s="93" t="s">
        <v>191</v>
      </c>
      <c r="B142" s="30" t="s">
        <v>57</v>
      </c>
      <c r="C142" s="23" t="s">
        <v>186</v>
      </c>
      <c r="D142" s="32" t="s">
        <v>188</v>
      </c>
      <c r="E142" s="32" t="s">
        <v>192</v>
      </c>
      <c r="F142" s="30"/>
      <c r="G142" s="30"/>
      <c r="H142" s="50">
        <f t="shared" si="10"/>
        <v>100</v>
      </c>
      <c r="I142" s="50">
        <f t="shared" si="10"/>
        <v>66.9</v>
      </c>
      <c r="J142" s="33">
        <f t="shared" si="7"/>
        <v>0.669</v>
      </c>
    </row>
    <row r="143" spans="1:10" ht="15">
      <c r="A143" s="92" t="s">
        <v>72</v>
      </c>
      <c r="B143" s="32" t="s">
        <v>57</v>
      </c>
      <c r="C143" s="30" t="s">
        <v>186</v>
      </c>
      <c r="D143" s="30" t="s">
        <v>188</v>
      </c>
      <c r="E143" s="30" t="s">
        <v>192</v>
      </c>
      <c r="F143" s="30" t="s">
        <v>68</v>
      </c>
      <c r="G143" s="30" t="s">
        <v>69</v>
      </c>
      <c r="H143" s="105">
        <v>100</v>
      </c>
      <c r="I143" s="105">
        <v>66.9</v>
      </c>
      <c r="J143" s="46">
        <f t="shared" si="7"/>
        <v>0.669</v>
      </c>
    </row>
    <row r="144" spans="1:10" ht="15.75">
      <c r="A144" s="93" t="s">
        <v>193</v>
      </c>
      <c r="B144" s="32" t="s">
        <v>57</v>
      </c>
      <c r="C144" s="32" t="s">
        <v>194</v>
      </c>
      <c r="D144" s="32" t="s">
        <v>194</v>
      </c>
      <c r="E144" s="32"/>
      <c r="F144" s="30"/>
      <c r="G144" s="30"/>
      <c r="H144" s="106">
        <f aca="true" t="shared" si="11" ref="H144:I148">H145</f>
        <v>120</v>
      </c>
      <c r="I144" s="106">
        <f t="shared" si="11"/>
        <v>110.1</v>
      </c>
      <c r="J144" s="33">
        <f t="shared" si="7"/>
        <v>0.9175</v>
      </c>
    </row>
    <row r="145" spans="1:10" ht="15.75">
      <c r="A145" s="93" t="s">
        <v>195</v>
      </c>
      <c r="B145" s="32" t="s">
        <v>57</v>
      </c>
      <c r="C145" s="32" t="s">
        <v>194</v>
      </c>
      <c r="D145" s="32" t="s">
        <v>196</v>
      </c>
      <c r="E145" s="32"/>
      <c r="F145" s="30"/>
      <c r="G145" s="30"/>
      <c r="H145" s="106">
        <f t="shared" si="11"/>
        <v>120</v>
      </c>
      <c r="I145" s="106">
        <f t="shared" si="11"/>
        <v>110.1</v>
      </c>
      <c r="J145" s="33">
        <f t="shared" si="7"/>
        <v>0.9175</v>
      </c>
    </row>
    <row r="146" spans="1:10" ht="15.75">
      <c r="A146" s="93" t="s">
        <v>197</v>
      </c>
      <c r="B146" s="32" t="s">
        <v>57</v>
      </c>
      <c r="C146" s="32" t="s">
        <v>194</v>
      </c>
      <c r="D146" s="32" t="s">
        <v>196</v>
      </c>
      <c r="E146" s="32" t="s">
        <v>198</v>
      </c>
      <c r="F146" s="30"/>
      <c r="G146" s="30"/>
      <c r="H146" s="106">
        <f t="shared" si="11"/>
        <v>120</v>
      </c>
      <c r="I146" s="106">
        <f t="shared" si="11"/>
        <v>110.1</v>
      </c>
      <c r="J146" s="33">
        <f t="shared" si="7"/>
        <v>0.9175</v>
      </c>
    </row>
    <row r="147" spans="1:10" ht="15.75">
      <c r="A147" s="93" t="s">
        <v>199</v>
      </c>
      <c r="B147" s="32" t="s">
        <v>57</v>
      </c>
      <c r="C147" s="32" t="s">
        <v>194</v>
      </c>
      <c r="D147" s="32" t="s">
        <v>196</v>
      </c>
      <c r="E147" s="32" t="s">
        <v>200</v>
      </c>
      <c r="F147" s="32"/>
      <c r="G147" s="30"/>
      <c r="H147" s="106">
        <f t="shared" si="11"/>
        <v>120</v>
      </c>
      <c r="I147" s="106">
        <f t="shared" si="11"/>
        <v>110.1</v>
      </c>
      <c r="J147" s="33">
        <f t="shared" si="7"/>
        <v>0.9175</v>
      </c>
    </row>
    <row r="148" spans="1:10" ht="30">
      <c r="A148" s="93" t="s">
        <v>201</v>
      </c>
      <c r="B148" s="32" t="s">
        <v>57</v>
      </c>
      <c r="C148" s="32" t="s">
        <v>194</v>
      </c>
      <c r="D148" s="32" t="s">
        <v>196</v>
      </c>
      <c r="E148" s="32" t="s">
        <v>202</v>
      </c>
      <c r="F148" s="30"/>
      <c r="G148" s="30"/>
      <c r="H148" s="106">
        <f t="shared" si="11"/>
        <v>120</v>
      </c>
      <c r="I148" s="106">
        <f t="shared" si="11"/>
        <v>110.1</v>
      </c>
      <c r="J148" s="33">
        <f t="shared" si="7"/>
        <v>0.9175</v>
      </c>
    </row>
    <row r="149" spans="1:10" ht="15">
      <c r="A149" s="92" t="s">
        <v>203</v>
      </c>
      <c r="B149" s="30" t="s">
        <v>57</v>
      </c>
      <c r="C149" s="30" t="s">
        <v>194</v>
      </c>
      <c r="D149" s="40" t="s">
        <v>196</v>
      </c>
      <c r="E149" s="40" t="s">
        <v>202</v>
      </c>
      <c r="F149" s="30" t="s">
        <v>204</v>
      </c>
      <c r="G149" s="30" t="s">
        <v>69</v>
      </c>
      <c r="H149" s="105">
        <v>120</v>
      </c>
      <c r="I149" s="105">
        <v>110.1</v>
      </c>
      <c r="J149" s="46">
        <f t="shared" si="7"/>
        <v>0.9175</v>
      </c>
    </row>
    <row r="150" spans="1:10" ht="15.75">
      <c r="A150" s="90" t="s">
        <v>205</v>
      </c>
      <c r="B150" s="36" t="s">
        <v>57</v>
      </c>
      <c r="C150" s="36" t="s">
        <v>206</v>
      </c>
      <c r="D150" s="36" t="s">
        <v>206</v>
      </c>
      <c r="E150" s="36" t="s">
        <v>58</v>
      </c>
      <c r="F150" s="36" t="s">
        <v>58</v>
      </c>
      <c r="G150" s="36" t="s">
        <v>58</v>
      </c>
      <c r="H150" s="48">
        <f>H152</f>
        <v>1520.5000000000002</v>
      </c>
      <c r="I150" s="48">
        <f>I152</f>
        <v>1520.5000000000002</v>
      </c>
      <c r="J150" s="33">
        <f t="shared" si="7"/>
        <v>1</v>
      </c>
    </row>
    <row r="151" spans="1:10" ht="15.75">
      <c r="A151" s="103" t="s">
        <v>207</v>
      </c>
      <c r="B151" s="36" t="s">
        <v>57</v>
      </c>
      <c r="C151" s="36" t="s">
        <v>206</v>
      </c>
      <c r="D151" s="36" t="s">
        <v>208</v>
      </c>
      <c r="E151" s="36"/>
      <c r="F151" s="36"/>
      <c r="G151" s="36"/>
      <c r="H151" s="48">
        <f>H153</f>
        <v>1520.5000000000002</v>
      </c>
      <c r="I151" s="48">
        <f>I153</f>
        <v>1520.5000000000002</v>
      </c>
      <c r="J151" s="33">
        <f t="shared" si="7"/>
        <v>1</v>
      </c>
    </row>
    <row r="152" spans="1:10" ht="15.75">
      <c r="A152" s="103" t="s">
        <v>205</v>
      </c>
      <c r="B152" s="36" t="s">
        <v>57</v>
      </c>
      <c r="C152" s="36" t="s">
        <v>206</v>
      </c>
      <c r="D152" s="36" t="s">
        <v>208</v>
      </c>
      <c r="E152" s="36" t="s">
        <v>209</v>
      </c>
      <c r="F152" s="36" t="s">
        <v>58</v>
      </c>
      <c r="G152" s="36" t="s">
        <v>58</v>
      </c>
      <c r="H152" s="48">
        <f>H153</f>
        <v>1520.5000000000002</v>
      </c>
      <c r="I152" s="48">
        <f>I153</f>
        <v>1520.5000000000002</v>
      </c>
      <c r="J152" s="33">
        <f t="shared" si="7"/>
        <v>1</v>
      </c>
    </row>
    <row r="153" spans="1:10" ht="60">
      <c r="A153" s="103" t="s">
        <v>210</v>
      </c>
      <c r="B153" s="36" t="s">
        <v>57</v>
      </c>
      <c r="C153" s="36" t="s">
        <v>206</v>
      </c>
      <c r="D153" s="36" t="s">
        <v>208</v>
      </c>
      <c r="E153" s="36" t="s">
        <v>211</v>
      </c>
      <c r="F153" s="36"/>
      <c r="G153" s="36"/>
      <c r="H153" s="48">
        <f>H154</f>
        <v>1520.5000000000002</v>
      </c>
      <c r="I153" s="48">
        <f>I154</f>
        <v>1520.5000000000002</v>
      </c>
      <c r="J153" s="33">
        <f t="shared" si="7"/>
        <v>1</v>
      </c>
    </row>
    <row r="154" spans="1:10" ht="15">
      <c r="A154" s="92" t="s">
        <v>207</v>
      </c>
      <c r="B154" s="30" t="s">
        <v>57</v>
      </c>
      <c r="C154" s="30" t="s">
        <v>206</v>
      </c>
      <c r="D154" s="40" t="s">
        <v>208</v>
      </c>
      <c r="E154" s="40" t="s">
        <v>211</v>
      </c>
      <c r="F154" s="30" t="s">
        <v>213</v>
      </c>
      <c r="G154" s="30"/>
      <c r="H154" s="105">
        <f>H155+H156+H157+H158+H159+H160+H161+H162+H163+H164</f>
        <v>1520.5000000000002</v>
      </c>
      <c r="I154" s="105">
        <f>I155+I156+I157+I158+I159+I160+I161+I162+I163+I164</f>
        <v>1520.5000000000002</v>
      </c>
      <c r="J154" s="46">
        <f t="shared" si="7"/>
        <v>1</v>
      </c>
    </row>
    <row r="155" spans="1:10" ht="30">
      <c r="A155" s="22" t="s">
        <v>214</v>
      </c>
      <c r="B155" s="37" t="s">
        <v>57</v>
      </c>
      <c r="C155" s="37" t="s">
        <v>206</v>
      </c>
      <c r="D155" s="37" t="s">
        <v>208</v>
      </c>
      <c r="E155" s="37" t="s">
        <v>211</v>
      </c>
      <c r="F155" s="37" t="s">
        <v>213</v>
      </c>
      <c r="G155" s="37" t="s">
        <v>215</v>
      </c>
      <c r="H155" s="49">
        <f>1006-280-26.8</f>
        <v>699.2</v>
      </c>
      <c r="I155" s="49">
        <f>1006-280-26.8</f>
        <v>699.2</v>
      </c>
      <c r="J155" s="46">
        <f t="shared" si="7"/>
        <v>1</v>
      </c>
    </row>
    <row r="156" spans="1:10" ht="45">
      <c r="A156" s="94" t="s">
        <v>336</v>
      </c>
      <c r="B156" s="37" t="s">
        <v>57</v>
      </c>
      <c r="C156" s="37" t="s">
        <v>206</v>
      </c>
      <c r="D156" s="37" t="s">
        <v>208</v>
      </c>
      <c r="E156" s="37" t="s">
        <v>212</v>
      </c>
      <c r="F156" s="37" t="s">
        <v>213</v>
      </c>
      <c r="G156" s="37" t="s">
        <v>217</v>
      </c>
      <c r="H156" s="49">
        <v>56.8</v>
      </c>
      <c r="I156" s="49">
        <v>56.8</v>
      </c>
      <c r="J156" s="46">
        <f t="shared" si="7"/>
        <v>1</v>
      </c>
    </row>
    <row r="157" spans="1:10" ht="30">
      <c r="A157" s="94" t="s">
        <v>337</v>
      </c>
      <c r="B157" s="37" t="s">
        <v>57</v>
      </c>
      <c r="C157" s="37" t="s">
        <v>206</v>
      </c>
      <c r="D157" s="37" t="s">
        <v>208</v>
      </c>
      <c r="E157" s="37" t="s">
        <v>338</v>
      </c>
      <c r="F157" s="37" t="s">
        <v>213</v>
      </c>
      <c r="G157" s="37" t="s">
        <v>217</v>
      </c>
      <c r="H157" s="49">
        <v>35.1</v>
      </c>
      <c r="I157" s="49">
        <v>35.1</v>
      </c>
      <c r="J157" s="46">
        <f t="shared" si="7"/>
        <v>1</v>
      </c>
    </row>
    <row r="158" spans="1:10" ht="30">
      <c r="A158" s="92" t="s">
        <v>339</v>
      </c>
      <c r="B158" s="37" t="s">
        <v>57</v>
      </c>
      <c r="C158" s="37" t="s">
        <v>206</v>
      </c>
      <c r="D158" s="37" t="s">
        <v>208</v>
      </c>
      <c r="E158" s="37" t="s">
        <v>340</v>
      </c>
      <c r="F158" s="37" t="s">
        <v>213</v>
      </c>
      <c r="G158" s="37" t="s">
        <v>217</v>
      </c>
      <c r="H158" s="49">
        <v>190.9</v>
      </c>
      <c r="I158" s="49">
        <v>190.9</v>
      </c>
      <c r="J158" s="46">
        <f t="shared" si="7"/>
        <v>1</v>
      </c>
    </row>
    <row r="159" spans="1:10" ht="30">
      <c r="A159" s="92" t="s">
        <v>341</v>
      </c>
      <c r="B159" s="37" t="s">
        <v>57</v>
      </c>
      <c r="C159" s="37" t="s">
        <v>206</v>
      </c>
      <c r="D159" s="37" t="s">
        <v>208</v>
      </c>
      <c r="E159" s="37" t="s">
        <v>342</v>
      </c>
      <c r="F159" s="37" t="s">
        <v>213</v>
      </c>
      <c r="G159" s="37" t="s">
        <v>217</v>
      </c>
      <c r="H159" s="49">
        <v>125.9</v>
      </c>
      <c r="I159" s="49">
        <v>125.9</v>
      </c>
      <c r="J159" s="46">
        <f t="shared" si="7"/>
        <v>1</v>
      </c>
    </row>
    <row r="160" spans="1:10" ht="30">
      <c r="A160" s="92" t="s">
        <v>343</v>
      </c>
      <c r="B160" s="37" t="s">
        <v>57</v>
      </c>
      <c r="C160" s="37" t="s">
        <v>206</v>
      </c>
      <c r="D160" s="37" t="s">
        <v>208</v>
      </c>
      <c r="E160" s="37" t="s">
        <v>344</v>
      </c>
      <c r="F160" s="37" t="s">
        <v>213</v>
      </c>
      <c r="G160" s="37" t="s">
        <v>217</v>
      </c>
      <c r="H160" s="49">
        <v>63.7</v>
      </c>
      <c r="I160" s="49">
        <v>63.7</v>
      </c>
      <c r="J160" s="46">
        <f t="shared" si="7"/>
        <v>1</v>
      </c>
    </row>
    <row r="161" spans="1:10" ht="30">
      <c r="A161" s="92" t="s">
        <v>345</v>
      </c>
      <c r="B161" s="37" t="s">
        <v>57</v>
      </c>
      <c r="C161" s="37" t="s">
        <v>206</v>
      </c>
      <c r="D161" s="37" t="s">
        <v>208</v>
      </c>
      <c r="E161" s="37" t="s">
        <v>346</v>
      </c>
      <c r="F161" s="37" t="s">
        <v>213</v>
      </c>
      <c r="G161" s="37" t="s">
        <v>217</v>
      </c>
      <c r="H161" s="49">
        <v>65.9</v>
      </c>
      <c r="I161" s="49">
        <v>65.9</v>
      </c>
      <c r="J161" s="46">
        <f t="shared" si="7"/>
        <v>1</v>
      </c>
    </row>
    <row r="162" spans="1:10" ht="30">
      <c r="A162" s="22" t="s">
        <v>216</v>
      </c>
      <c r="B162" s="37" t="s">
        <v>57</v>
      </c>
      <c r="C162" s="37" t="s">
        <v>206</v>
      </c>
      <c r="D162" s="37" t="s">
        <v>208</v>
      </c>
      <c r="E162" s="37" t="s">
        <v>347</v>
      </c>
      <c r="F162" s="37" t="s">
        <v>213</v>
      </c>
      <c r="G162" s="37" t="s">
        <v>217</v>
      </c>
      <c r="H162" s="49">
        <v>125.3</v>
      </c>
      <c r="I162" s="49">
        <v>125.3</v>
      </c>
      <c r="J162" s="46">
        <f t="shared" si="7"/>
        <v>1</v>
      </c>
    </row>
    <row r="163" spans="1:10" ht="30">
      <c r="A163" s="94" t="s">
        <v>348</v>
      </c>
      <c r="B163" s="37" t="s">
        <v>57</v>
      </c>
      <c r="C163" s="37" t="s">
        <v>206</v>
      </c>
      <c r="D163" s="37" t="s">
        <v>208</v>
      </c>
      <c r="E163" s="37" t="s">
        <v>349</v>
      </c>
      <c r="F163" s="37" t="s">
        <v>213</v>
      </c>
      <c r="G163" s="37" t="s">
        <v>217</v>
      </c>
      <c r="H163" s="49">
        <v>113.4</v>
      </c>
      <c r="I163" s="49">
        <v>113.4</v>
      </c>
      <c r="J163" s="46">
        <f t="shared" si="7"/>
        <v>1</v>
      </c>
    </row>
    <row r="164" spans="1:10" ht="45">
      <c r="A164" s="22" t="s">
        <v>218</v>
      </c>
      <c r="B164" s="37" t="s">
        <v>57</v>
      </c>
      <c r="C164" s="37" t="s">
        <v>206</v>
      </c>
      <c r="D164" s="37" t="s">
        <v>208</v>
      </c>
      <c r="E164" s="37" t="s">
        <v>344</v>
      </c>
      <c r="F164" s="37" t="s">
        <v>213</v>
      </c>
      <c r="G164" s="37" t="s">
        <v>219</v>
      </c>
      <c r="H164" s="49">
        <f>53.1-8.8</f>
        <v>44.3</v>
      </c>
      <c r="I164" s="49">
        <f>53.1-8.8</f>
        <v>44.3</v>
      </c>
      <c r="J164" s="46">
        <f t="shared" si="7"/>
        <v>1</v>
      </c>
    </row>
    <row r="165" spans="1:10" ht="15.75">
      <c r="A165" s="89" t="s">
        <v>220</v>
      </c>
      <c r="B165" s="32"/>
      <c r="C165" s="32"/>
      <c r="D165" s="32"/>
      <c r="E165" s="32"/>
      <c r="F165" s="32"/>
      <c r="G165" s="32"/>
      <c r="H165" s="47">
        <f>H166+H176</f>
        <v>4159.3</v>
      </c>
      <c r="I165" s="47">
        <f>I166+I176</f>
        <v>4147.3</v>
      </c>
      <c r="J165" s="33">
        <f t="shared" si="7"/>
        <v>0.9971148991416825</v>
      </c>
    </row>
    <row r="166" spans="1:10" ht="15.75">
      <c r="A166" s="90" t="s">
        <v>177</v>
      </c>
      <c r="B166" s="36" t="s">
        <v>57</v>
      </c>
      <c r="C166" s="36" t="s">
        <v>178</v>
      </c>
      <c r="D166" s="36" t="s">
        <v>178</v>
      </c>
      <c r="E166" s="36" t="s">
        <v>58</v>
      </c>
      <c r="F166" s="32"/>
      <c r="G166" s="32"/>
      <c r="H166" s="47">
        <f>H167+H172</f>
        <v>4144.7</v>
      </c>
      <c r="I166" s="47">
        <f>I167+I172</f>
        <v>4132.7</v>
      </c>
      <c r="J166" s="33">
        <f t="shared" si="7"/>
        <v>0.9971047361690835</v>
      </c>
    </row>
    <row r="167" spans="1:10" ht="15.75">
      <c r="A167" s="93" t="s">
        <v>221</v>
      </c>
      <c r="B167" s="32" t="s">
        <v>57</v>
      </c>
      <c r="C167" s="32" t="s">
        <v>178</v>
      </c>
      <c r="D167" s="32" t="s">
        <v>222</v>
      </c>
      <c r="E167" s="32"/>
      <c r="F167" s="32"/>
      <c r="G167" s="32"/>
      <c r="H167" s="47">
        <f>H168</f>
        <v>4061.8</v>
      </c>
      <c r="I167" s="47">
        <f>I168</f>
        <v>4049.8</v>
      </c>
      <c r="J167" s="33">
        <f t="shared" si="7"/>
        <v>0.997045644788025</v>
      </c>
    </row>
    <row r="168" spans="1:10" ht="16.5" customHeight="1">
      <c r="A168" s="93" t="s">
        <v>223</v>
      </c>
      <c r="B168" s="32" t="s">
        <v>57</v>
      </c>
      <c r="C168" s="32" t="s">
        <v>178</v>
      </c>
      <c r="D168" s="32" t="s">
        <v>222</v>
      </c>
      <c r="E168" s="32" t="s">
        <v>224</v>
      </c>
      <c r="F168" s="32"/>
      <c r="G168" s="32"/>
      <c r="H168" s="47">
        <f>H169</f>
        <v>4061.8</v>
      </c>
      <c r="I168" s="47">
        <f>I169</f>
        <v>4049.8</v>
      </c>
      <c r="J168" s="33">
        <f t="shared" si="7"/>
        <v>0.997045644788025</v>
      </c>
    </row>
    <row r="169" spans="1:10" ht="15.75">
      <c r="A169" s="93" t="s">
        <v>225</v>
      </c>
      <c r="B169" s="32" t="s">
        <v>57</v>
      </c>
      <c r="C169" s="23" t="s">
        <v>178</v>
      </c>
      <c r="D169" s="23" t="s">
        <v>222</v>
      </c>
      <c r="E169" s="23" t="s">
        <v>226</v>
      </c>
      <c r="F169" s="30"/>
      <c r="G169" s="30"/>
      <c r="H169" s="47">
        <f>H170+H171</f>
        <v>4061.8</v>
      </c>
      <c r="I169" s="47">
        <f>I170+I171</f>
        <v>4049.8</v>
      </c>
      <c r="J169" s="33">
        <f t="shared" si="7"/>
        <v>0.997045644788025</v>
      </c>
    </row>
    <row r="170" spans="1:10" ht="15">
      <c r="A170" s="92" t="s">
        <v>227</v>
      </c>
      <c r="B170" s="30" t="s">
        <v>57</v>
      </c>
      <c r="C170" s="30" t="s">
        <v>178</v>
      </c>
      <c r="D170" s="30" t="s">
        <v>222</v>
      </c>
      <c r="E170" s="30" t="s">
        <v>226</v>
      </c>
      <c r="F170" s="30" t="s">
        <v>228</v>
      </c>
      <c r="G170" s="30" t="s">
        <v>69</v>
      </c>
      <c r="H170" s="45">
        <f>3817.3+534-460+109-55</f>
        <v>3945.3</v>
      </c>
      <c r="I170" s="45">
        <v>3933.3</v>
      </c>
      <c r="J170" s="46">
        <f t="shared" si="7"/>
        <v>0.9969584062048513</v>
      </c>
    </row>
    <row r="171" spans="1:10" ht="15">
      <c r="A171" s="92" t="s">
        <v>139</v>
      </c>
      <c r="B171" s="30" t="s">
        <v>57</v>
      </c>
      <c r="C171" s="30" t="s">
        <v>178</v>
      </c>
      <c r="D171" s="30" t="s">
        <v>222</v>
      </c>
      <c r="E171" s="30" t="s">
        <v>226</v>
      </c>
      <c r="F171" s="30" t="s">
        <v>228</v>
      </c>
      <c r="G171" s="30" t="s">
        <v>140</v>
      </c>
      <c r="H171" s="45">
        <f>116.5</f>
        <v>116.5</v>
      </c>
      <c r="I171" s="45">
        <v>116.5</v>
      </c>
      <c r="J171" s="46">
        <f t="shared" si="7"/>
        <v>1</v>
      </c>
    </row>
    <row r="172" spans="1:10" ht="15.75">
      <c r="A172" s="93" t="s">
        <v>179</v>
      </c>
      <c r="B172" s="32" t="s">
        <v>57</v>
      </c>
      <c r="C172" s="32" t="s">
        <v>178</v>
      </c>
      <c r="D172" s="32" t="s">
        <v>180</v>
      </c>
      <c r="E172" s="32"/>
      <c r="F172" s="32"/>
      <c r="G172" s="32"/>
      <c r="H172" s="50">
        <f aca="true" t="shared" si="12" ref="H172:I174">H173</f>
        <v>82.9</v>
      </c>
      <c r="I172" s="50">
        <f t="shared" si="12"/>
        <v>82.9</v>
      </c>
      <c r="J172" s="33">
        <f t="shared" si="7"/>
        <v>1</v>
      </c>
    </row>
    <row r="173" spans="1:10" ht="15.75">
      <c r="A173" s="93" t="s">
        <v>181</v>
      </c>
      <c r="B173" s="32" t="s">
        <v>57</v>
      </c>
      <c r="C173" s="32" t="s">
        <v>178</v>
      </c>
      <c r="D173" s="32" t="s">
        <v>180</v>
      </c>
      <c r="E173" s="32" t="s">
        <v>182</v>
      </c>
      <c r="F173" s="32" t="s">
        <v>58</v>
      </c>
      <c r="G173" s="32"/>
      <c r="H173" s="50">
        <f t="shared" si="12"/>
        <v>82.9</v>
      </c>
      <c r="I173" s="50">
        <f t="shared" si="12"/>
        <v>82.9</v>
      </c>
      <c r="J173" s="33">
        <f t="shared" si="7"/>
        <v>1</v>
      </c>
    </row>
    <row r="174" spans="1:10" ht="15.75">
      <c r="A174" s="93" t="s">
        <v>183</v>
      </c>
      <c r="B174" s="32" t="s">
        <v>57</v>
      </c>
      <c r="C174" s="32" t="s">
        <v>178</v>
      </c>
      <c r="D174" s="32" t="s">
        <v>180</v>
      </c>
      <c r="E174" s="32" t="s">
        <v>184</v>
      </c>
      <c r="F174" s="32" t="s">
        <v>58</v>
      </c>
      <c r="G174" s="32" t="s">
        <v>58</v>
      </c>
      <c r="H174" s="50">
        <f t="shared" si="12"/>
        <v>82.9</v>
      </c>
      <c r="I174" s="50">
        <f t="shared" si="12"/>
        <v>82.9</v>
      </c>
      <c r="J174" s="33">
        <f t="shared" si="7"/>
        <v>1</v>
      </c>
    </row>
    <row r="175" spans="1:10" ht="15">
      <c r="A175" s="92" t="s">
        <v>72</v>
      </c>
      <c r="B175" s="30" t="s">
        <v>57</v>
      </c>
      <c r="C175" s="30" t="s">
        <v>178</v>
      </c>
      <c r="D175" s="30" t="s">
        <v>180</v>
      </c>
      <c r="E175" s="30" t="s">
        <v>184</v>
      </c>
      <c r="F175" s="30" t="s">
        <v>68</v>
      </c>
      <c r="G175" s="30" t="s">
        <v>69</v>
      </c>
      <c r="H175" s="45">
        <f>74.7+8.2</f>
        <v>82.9</v>
      </c>
      <c r="I175" s="45">
        <v>82.9</v>
      </c>
      <c r="J175" s="46">
        <f t="shared" si="7"/>
        <v>1</v>
      </c>
    </row>
    <row r="176" spans="1:10" ht="15.75">
      <c r="A176" s="102" t="s">
        <v>185</v>
      </c>
      <c r="B176" s="32" t="s">
        <v>57</v>
      </c>
      <c r="C176" s="23" t="s">
        <v>186</v>
      </c>
      <c r="D176" s="23"/>
      <c r="E176" s="23" t="s">
        <v>58</v>
      </c>
      <c r="F176" s="23" t="s">
        <v>58</v>
      </c>
      <c r="G176" s="30"/>
      <c r="H176" s="50">
        <f aca="true" t="shared" si="13" ref="H176:I179">H177</f>
        <v>14.6</v>
      </c>
      <c r="I176" s="50">
        <f t="shared" si="13"/>
        <v>14.6</v>
      </c>
      <c r="J176" s="33">
        <f t="shared" si="7"/>
        <v>1</v>
      </c>
    </row>
    <row r="177" spans="1:10" ht="15.75">
      <c r="A177" s="93" t="s">
        <v>187</v>
      </c>
      <c r="B177" s="32" t="s">
        <v>57</v>
      </c>
      <c r="C177" s="23" t="s">
        <v>186</v>
      </c>
      <c r="D177" s="32" t="s">
        <v>188</v>
      </c>
      <c r="E177" s="23" t="s">
        <v>58</v>
      </c>
      <c r="F177" s="23" t="s">
        <v>58</v>
      </c>
      <c r="G177" s="30"/>
      <c r="H177" s="50">
        <f t="shared" si="13"/>
        <v>14.6</v>
      </c>
      <c r="I177" s="50">
        <f t="shared" si="13"/>
        <v>14.6</v>
      </c>
      <c r="J177" s="33">
        <f t="shared" si="7"/>
        <v>1</v>
      </c>
    </row>
    <row r="178" spans="1:10" ht="15.75">
      <c r="A178" s="93" t="s">
        <v>189</v>
      </c>
      <c r="B178" s="32" t="s">
        <v>57</v>
      </c>
      <c r="C178" s="23" t="s">
        <v>186</v>
      </c>
      <c r="D178" s="32" t="s">
        <v>188</v>
      </c>
      <c r="E178" s="32" t="s">
        <v>190</v>
      </c>
      <c r="F178" s="23"/>
      <c r="G178" s="30"/>
      <c r="H178" s="50">
        <f t="shared" si="13"/>
        <v>14.6</v>
      </c>
      <c r="I178" s="50">
        <f t="shared" si="13"/>
        <v>14.6</v>
      </c>
      <c r="J178" s="33">
        <f t="shared" si="7"/>
        <v>1</v>
      </c>
    </row>
    <row r="179" spans="1:10" ht="15.75">
      <c r="A179" s="93" t="s">
        <v>191</v>
      </c>
      <c r="B179" s="30" t="s">
        <v>57</v>
      </c>
      <c r="C179" s="23" t="s">
        <v>186</v>
      </c>
      <c r="D179" s="32" t="s">
        <v>188</v>
      </c>
      <c r="E179" s="32" t="s">
        <v>192</v>
      </c>
      <c r="F179" s="30"/>
      <c r="G179" s="30"/>
      <c r="H179" s="50">
        <f t="shared" si="13"/>
        <v>14.6</v>
      </c>
      <c r="I179" s="50">
        <f t="shared" si="13"/>
        <v>14.6</v>
      </c>
      <c r="J179" s="33">
        <f t="shared" si="7"/>
        <v>1</v>
      </c>
    </row>
    <row r="180" spans="1:10" ht="15">
      <c r="A180" s="92" t="s">
        <v>72</v>
      </c>
      <c r="B180" s="32" t="s">
        <v>57</v>
      </c>
      <c r="C180" s="30" t="s">
        <v>186</v>
      </c>
      <c r="D180" s="30" t="s">
        <v>188</v>
      </c>
      <c r="E180" s="30" t="s">
        <v>192</v>
      </c>
      <c r="F180" s="30" t="s">
        <v>68</v>
      </c>
      <c r="G180" s="30" t="s">
        <v>69</v>
      </c>
      <c r="H180" s="45">
        <v>14.6</v>
      </c>
      <c r="I180" s="45">
        <v>14.6</v>
      </c>
      <c r="J180" s="46">
        <f t="shared" si="7"/>
        <v>1</v>
      </c>
    </row>
    <row r="181" spans="1:10" ht="30">
      <c r="A181" s="89" t="s">
        <v>229</v>
      </c>
      <c r="B181" s="36" t="s">
        <v>230</v>
      </c>
      <c r="C181" s="36"/>
      <c r="D181" s="109"/>
      <c r="E181" s="109"/>
      <c r="F181" s="109"/>
      <c r="G181" s="109"/>
      <c r="H181" s="48">
        <f aca="true" t="shared" si="14" ref="H181:I185">H182</f>
        <v>415.3</v>
      </c>
      <c r="I181" s="48">
        <f t="shared" si="14"/>
        <v>415.3</v>
      </c>
      <c r="J181" s="33">
        <f t="shared" si="7"/>
        <v>1</v>
      </c>
    </row>
    <row r="182" spans="1:10" ht="15.75">
      <c r="A182" s="90" t="s">
        <v>59</v>
      </c>
      <c r="B182" s="36" t="s">
        <v>230</v>
      </c>
      <c r="C182" s="36" t="s">
        <v>60</v>
      </c>
      <c r="D182" s="36" t="s">
        <v>60</v>
      </c>
      <c r="E182" s="36" t="s">
        <v>58</v>
      </c>
      <c r="F182" s="36" t="s">
        <v>58</v>
      </c>
      <c r="G182" s="36" t="s">
        <v>58</v>
      </c>
      <c r="H182" s="47">
        <f t="shared" si="14"/>
        <v>415.3</v>
      </c>
      <c r="I182" s="47">
        <f t="shared" si="14"/>
        <v>415.3</v>
      </c>
      <c r="J182" s="33">
        <f t="shared" si="7"/>
        <v>1</v>
      </c>
    </row>
    <row r="183" spans="1:10" ht="30">
      <c r="A183" s="93" t="s">
        <v>231</v>
      </c>
      <c r="B183" s="32" t="s">
        <v>230</v>
      </c>
      <c r="C183" s="32" t="s">
        <v>60</v>
      </c>
      <c r="D183" s="32" t="s">
        <v>232</v>
      </c>
      <c r="E183" s="32"/>
      <c r="F183" s="32"/>
      <c r="G183" s="32"/>
      <c r="H183" s="47">
        <f t="shared" si="14"/>
        <v>415.3</v>
      </c>
      <c r="I183" s="47">
        <f t="shared" si="14"/>
        <v>415.3</v>
      </c>
      <c r="J183" s="33">
        <f t="shared" si="7"/>
        <v>1</v>
      </c>
    </row>
    <row r="184" spans="1:10" ht="30">
      <c r="A184" s="93" t="s">
        <v>63</v>
      </c>
      <c r="B184" s="32" t="s">
        <v>230</v>
      </c>
      <c r="C184" s="32" t="s">
        <v>60</v>
      </c>
      <c r="D184" s="32" t="s">
        <v>232</v>
      </c>
      <c r="E184" s="32" t="s">
        <v>64</v>
      </c>
      <c r="F184" s="32" t="s">
        <v>58</v>
      </c>
      <c r="G184" s="32" t="s">
        <v>58</v>
      </c>
      <c r="H184" s="47">
        <f t="shared" si="14"/>
        <v>415.3</v>
      </c>
      <c r="I184" s="47">
        <f t="shared" si="14"/>
        <v>415.3</v>
      </c>
      <c r="J184" s="33">
        <f t="shared" si="7"/>
        <v>1</v>
      </c>
    </row>
    <row r="185" spans="1:10" ht="15.75">
      <c r="A185" s="93" t="s">
        <v>65</v>
      </c>
      <c r="B185" s="32" t="s">
        <v>230</v>
      </c>
      <c r="C185" s="32" t="s">
        <v>60</v>
      </c>
      <c r="D185" s="32" t="s">
        <v>232</v>
      </c>
      <c r="E185" s="32" t="s">
        <v>66</v>
      </c>
      <c r="F185" s="32"/>
      <c r="G185" s="30"/>
      <c r="H185" s="47">
        <f t="shared" si="14"/>
        <v>415.3</v>
      </c>
      <c r="I185" s="47">
        <f t="shared" si="14"/>
        <v>415.3</v>
      </c>
      <c r="J185" s="33">
        <f t="shared" si="7"/>
        <v>1</v>
      </c>
    </row>
    <row r="186" spans="1:10" ht="15">
      <c r="A186" s="92" t="s">
        <v>72</v>
      </c>
      <c r="B186" s="30" t="s">
        <v>230</v>
      </c>
      <c r="C186" s="30" t="s">
        <v>60</v>
      </c>
      <c r="D186" s="30" t="s">
        <v>232</v>
      </c>
      <c r="E186" s="30" t="s">
        <v>66</v>
      </c>
      <c r="F186" s="30" t="s">
        <v>68</v>
      </c>
      <c r="G186" s="30" t="s">
        <v>69</v>
      </c>
      <c r="H186" s="45">
        <f>398.3+17</f>
        <v>415.3</v>
      </c>
      <c r="I186" s="45">
        <v>415.3</v>
      </c>
      <c r="J186" s="46">
        <f t="shared" si="7"/>
        <v>1</v>
      </c>
    </row>
    <row r="187" spans="1:10" ht="15.75">
      <c r="A187" s="104" t="s">
        <v>233</v>
      </c>
      <c r="B187" s="110"/>
      <c r="C187" s="110"/>
      <c r="D187" s="30"/>
      <c r="E187" s="30"/>
      <c r="F187" s="110"/>
      <c r="G187" s="110"/>
      <c r="H187" s="43">
        <f>H181+H11</f>
        <v>37308.3</v>
      </c>
      <c r="I187" s="43">
        <f>I181+I11</f>
        <v>34902.9</v>
      </c>
      <c r="J187" s="33">
        <f t="shared" si="7"/>
        <v>0.935526411013099</v>
      </c>
    </row>
  </sheetData>
  <mergeCells count="6">
    <mergeCell ref="G5:J5"/>
    <mergeCell ref="A7:J7"/>
    <mergeCell ref="G1:J1"/>
    <mergeCell ref="G2:J2"/>
    <mergeCell ref="G3:J3"/>
    <mergeCell ref="G4:J4"/>
  </mergeCells>
  <printOptions/>
  <pageMargins left="0.7874015748031497" right="0.3937007874015748" top="0.1968503937007874" bottom="0.1968503937007874" header="0.5118110236220472" footer="0.5118110236220472"/>
  <pageSetup fitToHeight="4" fitToWidth="1" horizontalDpi="600" verticalDpi="600" orientation="portrait" paperSize="9" scale="4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workbookViewId="0" topLeftCell="A2">
      <selection activeCell="F9" sqref="F9"/>
    </sheetView>
  </sheetViews>
  <sheetFormatPr defaultColWidth="9.00390625" defaultRowHeight="12.75"/>
  <cols>
    <col min="1" max="1" width="29.375" style="10" customWidth="1"/>
    <col min="2" max="2" width="50.25390625" style="10" customWidth="1"/>
    <col min="3" max="3" width="10.00390625" style="53" customWidth="1"/>
    <col min="4" max="4" width="9.125" style="10" customWidth="1"/>
    <col min="5" max="5" width="9.125" style="11" customWidth="1"/>
  </cols>
  <sheetData>
    <row r="1" spans="2:5" ht="12.75">
      <c r="B1" s="129" t="s">
        <v>252</v>
      </c>
      <c r="C1" s="129"/>
      <c r="D1" s="129"/>
      <c r="E1" s="129"/>
    </row>
    <row r="2" spans="2:5" ht="12.75">
      <c r="B2" s="129" t="s">
        <v>21</v>
      </c>
      <c r="C2" s="129"/>
      <c r="D2" s="129"/>
      <c r="E2" s="129"/>
    </row>
    <row r="3" spans="2:5" ht="12.75">
      <c r="B3" s="129" t="s">
        <v>31</v>
      </c>
      <c r="C3" s="129"/>
      <c r="D3" s="129"/>
      <c r="E3" s="129"/>
    </row>
    <row r="4" spans="2:5" ht="12.75">
      <c r="B4" s="129" t="s">
        <v>20</v>
      </c>
      <c r="C4" s="129"/>
      <c r="D4" s="129"/>
      <c r="E4" s="129"/>
    </row>
    <row r="5" spans="2:5" ht="12.75" customHeight="1">
      <c r="B5" s="130" t="s">
        <v>350</v>
      </c>
      <c r="C5" s="130"/>
      <c r="D5" s="130"/>
      <c r="E5" s="130"/>
    </row>
    <row r="7" spans="1:5" ht="32.25" customHeight="1">
      <c r="A7" s="148" t="s">
        <v>254</v>
      </c>
      <c r="B7" s="148"/>
      <c r="C7" s="148"/>
      <c r="D7" s="148"/>
      <c r="E7" s="148"/>
    </row>
    <row r="8" ht="13.5" thickBot="1"/>
    <row r="9" spans="1:5" ht="51.75" thickBot="1">
      <c r="A9" s="56" t="s">
        <v>235</v>
      </c>
      <c r="B9" s="56" t="s">
        <v>42</v>
      </c>
      <c r="C9" s="59" t="s">
        <v>40</v>
      </c>
      <c r="D9" s="59" t="s">
        <v>266</v>
      </c>
      <c r="E9" s="60" t="s">
        <v>41</v>
      </c>
    </row>
    <row r="10" spans="1:5" ht="32.25" customHeight="1" thickBot="1">
      <c r="A10" s="54" t="s">
        <v>236</v>
      </c>
      <c r="B10" s="54" t="s">
        <v>237</v>
      </c>
      <c r="C10" s="111">
        <f>C11-C12</f>
        <v>0</v>
      </c>
      <c r="D10" s="111">
        <f>D11-D12</f>
        <v>0</v>
      </c>
      <c r="E10" s="57">
        <v>0</v>
      </c>
    </row>
    <row r="11" spans="1:5" ht="47.25" customHeight="1" thickBot="1">
      <c r="A11" s="55" t="s">
        <v>238</v>
      </c>
      <c r="B11" s="55" t="s">
        <v>239</v>
      </c>
      <c r="C11" s="112">
        <v>637.5</v>
      </c>
      <c r="D11" s="113">
        <v>0</v>
      </c>
      <c r="E11" s="58">
        <v>0</v>
      </c>
    </row>
    <row r="12" spans="1:5" ht="48.75" customHeight="1" thickBot="1">
      <c r="A12" s="55" t="s">
        <v>240</v>
      </c>
      <c r="B12" s="55" t="s">
        <v>241</v>
      </c>
      <c r="C12" s="112">
        <v>637.5</v>
      </c>
      <c r="D12" s="113">
        <v>0</v>
      </c>
      <c r="E12" s="58">
        <v>0</v>
      </c>
    </row>
    <row r="13" spans="1:5" ht="33" customHeight="1" thickBot="1">
      <c r="A13" s="54" t="s">
        <v>242</v>
      </c>
      <c r="B13" s="54" t="s">
        <v>243</v>
      </c>
      <c r="C13" s="111">
        <f>C14-C15</f>
        <v>0</v>
      </c>
      <c r="D13" s="111">
        <f>D14-D15</f>
        <v>0</v>
      </c>
      <c r="E13" s="57">
        <v>0</v>
      </c>
    </row>
    <row r="14" spans="1:5" ht="60.75" customHeight="1" thickBot="1">
      <c r="A14" s="55" t="s">
        <v>244</v>
      </c>
      <c r="B14" s="55" t="s">
        <v>245</v>
      </c>
      <c r="C14" s="112">
        <v>2000</v>
      </c>
      <c r="D14" s="113">
        <v>0</v>
      </c>
      <c r="E14" s="58">
        <v>0</v>
      </c>
    </row>
    <row r="15" spans="1:5" ht="61.5" customHeight="1" thickBot="1">
      <c r="A15" s="55" t="s">
        <v>246</v>
      </c>
      <c r="B15" s="55" t="s">
        <v>247</v>
      </c>
      <c r="C15" s="112">
        <v>2000</v>
      </c>
      <c r="D15" s="113">
        <v>0</v>
      </c>
      <c r="E15" s="58">
        <v>0</v>
      </c>
    </row>
    <row r="16" spans="1:5" ht="28.5" customHeight="1" thickBot="1">
      <c r="A16" s="55" t="s">
        <v>250</v>
      </c>
      <c r="B16" s="55" t="s">
        <v>251</v>
      </c>
      <c r="C16" s="112">
        <v>2597.9</v>
      </c>
      <c r="D16" s="113">
        <v>2597.9</v>
      </c>
      <c r="E16" s="58">
        <f>D16/C16</f>
        <v>1</v>
      </c>
    </row>
    <row r="17" spans="1:5" ht="33" customHeight="1" thickBot="1">
      <c r="A17" s="54" t="s">
        <v>248</v>
      </c>
      <c r="B17" s="54" t="s">
        <v>249</v>
      </c>
      <c r="C17" s="111">
        <f>C10+C13+C16</f>
        <v>2597.9</v>
      </c>
      <c r="D17" s="111">
        <f>D10+D13+D16</f>
        <v>2597.9</v>
      </c>
      <c r="E17" s="57">
        <f>D17/C17</f>
        <v>1</v>
      </c>
    </row>
    <row r="18" ht="69.75" customHeight="1"/>
  </sheetData>
  <mergeCells count="6">
    <mergeCell ref="B5:E5"/>
    <mergeCell ref="A7:E7"/>
    <mergeCell ref="B1:E1"/>
    <mergeCell ref="B2:E2"/>
    <mergeCell ref="B3:E3"/>
    <mergeCell ref="B4:E4"/>
  </mergeCells>
  <printOptions/>
  <pageMargins left="0.7874015748031497" right="0.3937007874015748" top="0.1968503937007874" bottom="0.1968503937007874" header="0.5118110236220472" footer="0.5118110236220472"/>
  <pageSetup fitToHeight="1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Сергей</cp:lastModifiedBy>
  <cp:lastPrinted>2010-04-09T07:53:29Z</cp:lastPrinted>
  <dcterms:created xsi:type="dcterms:W3CDTF">2005-10-13T11:49:31Z</dcterms:created>
  <dcterms:modified xsi:type="dcterms:W3CDTF">2010-04-09T07:53:32Z</dcterms:modified>
  <cp:category/>
  <cp:version/>
  <cp:contentType/>
  <cp:contentStatus/>
</cp:coreProperties>
</file>