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84" windowWidth="11340" windowHeight="6576" activeTab="0"/>
  </bookViews>
  <sheets>
    <sheet name="IV" sheetId="1" r:id="rId1"/>
  </sheets>
  <definedNames>
    <definedName name="_xlnm.Print_Titles" localSheetId="0">'IV'!$15:$16</definedName>
  </definedNames>
  <calcPr fullCalcOnLoad="1"/>
</workbook>
</file>

<file path=xl/sharedStrings.xml><?xml version="1.0" encoding="utf-8"?>
<sst xmlns="http://schemas.openxmlformats.org/spreadsheetml/2006/main" count="364" uniqueCount="245">
  <si>
    <t>АДРЕСНАЯ ПРОГРАММА</t>
  </si>
  <si>
    <t xml:space="preserve">капитального ремонта и капитального строительства объектов </t>
  </si>
  <si>
    <t>№ п.п.</t>
  </si>
  <si>
    <t>КАПИТАЛЬНОЕ СТРОИТЕЛЬСТВО</t>
  </si>
  <si>
    <t>ОБРАЗОВАНИЕ</t>
  </si>
  <si>
    <t>ШКОЛЬНЫЕ УЧРЕЖДЕНИЯ</t>
  </si>
  <si>
    <t>ВНЕШКОЛЬНЫЕ УЧРЕЖДЕНИЯ</t>
  </si>
  <si>
    <t>ВСЕГО ПО КАПИТАЛЬНОМУ РЕМОНТУ</t>
  </si>
  <si>
    <t>КАПИТАЛЬНЫЙ РЕМОНТ, в том числе:</t>
  </si>
  <si>
    <t>310</t>
  </si>
  <si>
    <t>225</t>
  </si>
  <si>
    <t>1.</t>
  </si>
  <si>
    <t>Раздел, подраздел</t>
  </si>
  <si>
    <t>Код целевой статьи</t>
  </si>
  <si>
    <t>Код вида расходов</t>
  </si>
  <si>
    <t>0702</t>
  </si>
  <si>
    <t>0701</t>
  </si>
  <si>
    <t>ВСЕГО ПО КАПИТАЛЬНОМУ СТРОИТЕЛЬСТВУ</t>
  </si>
  <si>
    <t>2.</t>
  </si>
  <si>
    <t>мест.</t>
  </si>
  <si>
    <t>обл.</t>
  </si>
  <si>
    <t>ИТОГО</t>
  </si>
  <si>
    <t>ВСЕГО ПО ОБРАЗОВАНИЮ</t>
  </si>
  <si>
    <t>ТЕПЛОСНАБЖЕНИЕ</t>
  </si>
  <si>
    <t>0502</t>
  </si>
  <si>
    <t>1.1</t>
  </si>
  <si>
    <t>2.1.</t>
  </si>
  <si>
    <t>2.1.1</t>
  </si>
  <si>
    <t>2.1.2.</t>
  </si>
  <si>
    <t>2.1.2.-1</t>
  </si>
  <si>
    <t>2.1.3.</t>
  </si>
  <si>
    <t>2.1.1.-1</t>
  </si>
  <si>
    <t>2.1.1.-2</t>
  </si>
  <si>
    <t>2.1.1.-3</t>
  </si>
  <si>
    <t>2.2.1-1</t>
  </si>
  <si>
    <t>УЧРЕЖДЕНИЯ ЗДРАВООХРАНЕНИЯ</t>
  </si>
  <si>
    <t>ЖИЛИЩНО-КОММУНАЛЬНОЕ ХОЗЯЙСТВО</t>
  </si>
  <si>
    <t>2.3.1</t>
  </si>
  <si>
    <t>ВСЕГО ПО ЖИЛИЩНО-КОММУНАЛЬНОМУ ХОЗЯЙСТВУ</t>
  </si>
  <si>
    <t>2.4.1</t>
  </si>
  <si>
    <t>ПРОЧИЕ ОБЪЕКТЫ</t>
  </si>
  <si>
    <t>2.1.3-2</t>
  </si>
  <si>
    <t>ВСЕГО ПО ПРОЧИМ ОБЪЕКТАМ</t>
  </si>
  <si>
    <t>0902</t>
  </si>
  <si>
    <t>003</t>
  </si>
  <si>
    <t>0700</t>
  </si>
  <si>
    <t>0900</t>
  </si>
  <si>
    <t>001</t>
  </si>
  <si>
    <t>2.3</t>
  </si>
  <si>
    <t>351 31 00</t>
  </si>
  <si>
    <t>2.4</t>
  </si>
  <si>
    <t>0500</t>
  </si>
  <si>
    <t>КОСГУ</t>
  </si>
  <si>
    <t>РЕКОНСТРУКЦИЯ И СТРОИТЕЛЬСТВО</t>
  </si>
  <si>
    <t>ИТОГО ПО РЕКОНСТРУКЦИИ И СТРОИТЕЛЬСТВУ</t>
  </si>
  <si>
    <t>420 98 06</t>
  </si>
  <si>
    <t>470 98 01</t>
  </si>
  <si>
    <t>092 03 07</t>
  </si>
  <si>
    <t>421 98 04</t>
  </si>
  <si>
    <t>УТВЕРЖДЕНА</t>
  </si>
  <si>
    <t>Наименование объекта</t>
  </si>
  <si>
    <t>1.1.1</t>
  </si>
  <si>
    <t>1.1.1-1</t>
  </si>
  <si>
    <t>1.1.2</t>
  </si>
  <si>
    <t>1.1.2-1</t>
  </si>
  <si>
    <t>ИТОГО ПО ШКОЛЬНЫМ УЧРЕЖДЕНИЯМ</t>
  </si>
  <si>
    <t xml:space="preserve">ИТОГО ПО ВНЕШКОЛЬНЫМ УЧРЕЖДЕНИЯМ </t>
  </si>
  <si>
    <t>ДОШКОЛЬНЫЕ УЧРЕЖДЕНИЯ</t>
  </si>
  <si>
    <t>ИТОГО ПО ДОШКОЛЬНЫМ УЧРЕЖДЕНИЯМ</t>
  </si>
  <si>
    <t>ИТОГО ПО ТЕПЛОСНАБЖЕНИЮ</t>
  </si>
  <si>
    <t xml:space="preserve">ВСЕГО ПО АДРЕСНОЙ ПРОГРАММЕ капитального ремонта и капитального строительства объектов </t>
  </si>
  <si>
    <t>Ремонт помещений в здании администрации</t>
  </si>
  <si>
    <t>226</t>
  </si>
  <si>
    <t>423 98 03</t>
  </si>
  <si>
    <t>2.1.3-4</t>
  </si>
  <si>
    <t>420 98 15</t>
  </si>
  <si>
    <t>2.5.1</t>
  </si>
  <si>
    <t xml:space="preserve">решением совета депутатов </t>
  </si>
  <si>
    <t>421 98 18</t>
  </si>
  <si>
    <t>2.1.2-2</t>
  </si>
  <si>
    <t>2.1.2-3</t>
  </si>
  <si>
    <t>2.1.2-4</t>
  </si>
  <si>
    <t>2.1.2.-6</t>
  </si>
  <si>
    <t>2.4.1-1</t>
  </si>
  <si>
    <t>2.5</t>
  </si>
  <si>
    <t>2.2.</t>
  </si>
  <si>
    <t>КУЛЬТУРА</t>
  </si>
  <si>
    <t>0801</t>
  </si>
  <si>
    <t>2.1.3-5</t>
  </si>
  <si>
    <t>0800</t>
  </si>
  <si>
    <t>795 44 01</t>
  </si>
  <si>
    <t>0901</t>
  </si>
  <si>
    <t>Строительство средней общеобразовательной школы в г. Шлиссельбург</t>
  </si>
  <si>
    <t>ЗДРАВООХРАНЕНИЕ</t>
  </si>
  <si>
    <t xml:space="preserve">ВСЕГО ПО ЗДРАВООХРАНЕНИЮ </t>
  </si>
  <si>
    <t xml:space="preserve">ЗДРАВООХРАНЕНИЕ </t>
  </si>
  <si>
    <t xml:space="preserve">ВСЕГО ПО УЧРЕЖДЕНИЯМ ЗДРАВООХРАНЕНИЯ </t>
  </si>
  <si>
    <t>0113</t>
  </si>
  <si>
    <t>1.2</t>
  </si>
  <si>
    <t>РАЗРАБОТКА ПРОЕКТНО-СМЕТНОЙ ДОКУМЕНТАЦИИ</t>
  </si>
  <si>
    <t>0412</t>
  </si>
  <si>
    <t>ИТОГО ПО ПСД</t>
  </si>
  <si>
    <t>2.1.3-1</t>
  </si>
  <si>
    <t>338 02 02</t>
  </si>
  <si>
    <t>423 98 05</t>
  </si>
  <si>
    <t>421 98 02</t>
  </si>
  <si>
    <t>Ремонт фасада здания</t>
  </si>
  <si>
    <t>423 98 04</t>
  </si>
  <si>
    <t>2.1.1.-4</t>
  </si>
  <si>
    <t>Средняя общеобразовательная школа в п.Мга -Разработка проектно-сметной документации на реконструкцию здания школы</t>
  </si>
  <si>
    <t>2.1.1.-5</t>
  </si>
  <si>
    <t>421 98 01</t>
  </si>
  <si>
    <t>102 01 22</t>
  </si>
  <si>
    <t xml:space="preserve">Корректировка проектной документации по объекту "Строительство поликлиники на 150 посещений в п.Мга" </t>
  </si>
  <si>
    <t>федерал.</t>
  </si>
  <si>
    <t>Ленинградской области</t>
  </si>
  <si>
    <t xml:space="preserve"> Кировского муниципального  района </t>
  </si>
  <si>
    <t>План на 2012год  (тыс. руб.)</t>
  </si>
  <si>
    <t>Ремонт мягкой кровли спортзала и пищеблока</t>
  </si>
  <si>
    <t>Ремонт туалетов</t>
  </si>
  <si>
    <t>Частичный ремонт кровли</t>
  </si>
  <si>
    <t xml:space="preserve">Ремонт кровли </t>
  </si>
  <si>
    <t>Капитальный ремонт  кровли</t>
  </si>
  <si>
    <t>Замена полов на 1 и 2 этажах</t>
  </si>
  <si>
    <t>Ремонт потолка в рекреации 2 этажа</t>
  </si>
  <si>
    <t>421 98 03</t>
  </si>
  <si>
    <t>Замена оконных блоков</t>
  </si>
  <si>
    <t>421 98 14</t>
  </si>
  <si>
    <t>Капитальный ремонт кровли</t>
  </si>
  <si>
    <t>421 98 15</t>
  </si>
  <si>
    <t>421 98 06</t>
  </si>
  <si>
    <t>2.1.2.-5</t>
  </si>
  <si>
    <t>2.1.2-7</t>
  </si>
  <si>
    <t>2.1.2-8</t>
  </si>
  <si>
    <t>420 98 16</t>
  </si>
  <si>
    <t>420 98 17</t>
  </si>
  <si>
    <t>2.1.1.-6</t>
  </si>
  <si>
    <t xml:space="preserve">Ремонт инженерных сетей </t>
  </si>
  <si>
    <t>420 98 22</t>
  </si>
  <si>
    <t>Замена покрытия полов на ламинат</t>
  </si>
  <si>
    <t>Замена дверных блоков</t>
  </si>
  <si>
    <t>Замена дверных блоков и вентиляционных окон в подвале</t>
  </si>
  <si>
    <t>Детский сад "Березка" г.Шлиссельбург</t>
  </si>
  <si>
    <t>Реконструкция детского сада "Березка"</t>
  </si>
  <si>
    <t>СОЦИАЛЬНАЯ ПОЛИТИКА</t>
  </si>
  <si>
    <t>2.2.1.</t>
  </si>
  <si>
    <t>УЧРЕЖДЕНИЯ СОЦИАЛЬНОЙ ЗАЩИТЫ</t>
  </si>
  <si>
    <t>1002</t>
  </si>
  <si>
    <t>ВСЕГО ПО УЧРЕЖДЕНИЯМ СОЦИАЛЬНОЙ ЗАЩИТЫ</t>
  </si>
  <si>
    <t>Замена окон, замена радиаторов отопления, ремонт кирпичной кладки стен</t>
  </si>
  <si>
    <t>102 01 18</t>
  </si>
  <si>
    <t>(Приложение 20)</t>
  </si>
  <si>
    <t>Строительство детского сада на 280 мест в г.Шлиссельбурге</t>
  </si>
  <si>
    <t>Косметический ремонт концертного зала</t>
  </si>
  <si>
    <t>Кировского муниципального района Ленинградской области на 2012 год</t>
  </si>
  <si>
    <t>Детский сад г.Шлиссельбург</t>
  </si>
  <si>
    <t>Средняя общеобразовательная школа г.Шлиссельбург</t>
  </si>
  <si>
    <t>0400</t>
  </si>
  <si>
    <t>МБОУ ДОД "Детская художественная школа" п.Мга</t>
  </si>
  <si>
    <t>МБОУ ДОД "Кировская детская музыкальная школа"</t>
  </si>
  <si>
    <t>508 98 00</t>
  </si>
  <si>
    <t>1.1.1-2</t>
  </si>
  <si>
    <t>1.1.1-3</t>
  </si>
  <si>
    <t>1.2.-1</t>
  </si>
  <si>
    <t>2.1.3-6</t>
  </si>
  <si>
    <t>2.1.1.-7</t>
  </si>
  <si>
    <t>420 98 23</t>
  </si>
  <si>
    <t>Дошкольное учреждение п.Назия</t>
  </si>
  <si>
    <t>Устройство покрытия беговой дорожки стадиона</t>
  </si>
  <si>
    <t>Замена кровли</t>
  </si>
  <si>
    <t xml:space="preserve"> МБДОУ "Детский сад комбинированного вида №5" п.Мга</t>
  </si>
  <si>
    <t>МБДОУ "Детский сад комбинированного вида "Теремок"</t>
  </si>
  <si>
    <t>МБОУ "Отрадненская средняя общеобразовательная школа № 2"</t>
  </si>
  <si>
    <t xml:space="preserve"> МБОУ "Кировская средняя общеобразовательная школа № 2 имени матроса, погибшего на атомной подводной лодке "Курск", Витченко Сергея Александровича"</t>
  </si>
  <si>
    <t>МБОУ "Назиевская средняя общеобразовательная школа"</t>
  </si>
  <si>
    <t>МБОУ ДОД "Шлиссельбургская детская музыкальная школа"</t>
  </si>
  <si>
    <t>МБОУ ДОД "Детская школа искусств" г.Отрадное</t>
  </si>
  <si>
    <t>Капитальный ремонт дошкольного учреждения</t>
  </si>
  <si>
    <t>от "08" декабря 2011 г.№ 95</t>
  </si>
  <si>
    <t>МБОУ ДОД "Детско-юношеская спортивная школа по футболу"</t>
  </si>
  <si>
    <t>423 98 06</t>
  </si>
  <si>
    <t>Капитальный ремонт крыши здания по улице Кирова д.20 г.Кировск</t>
  </si>
  <si>
    <t>(в редакции решения совета депутатов</t>
  </si>
  <si>
    <t>1.2.-2</t>
  </si>
  <si>
    <t>1.2.-3</t>
  </si>
  <si>
    <t>1.2.-4</t>
  </si>
  <si>
    <t>338 02 14</t>
  </si>
  <si>
    <t>Детский сад "Березка" в г.Шлиссельбурге-Разработка проектно-сметной документации на реконструкцию детского сада</t>
  </si>
  <si>
    <t>338 02 01</t>
  </si>
  <si>
    <t>Разработка проектно-сметной документации на реконструкцию здания бывшего комбината бытового обслуживания под офис врача общей практики в с.Путилово</t>
  </si>
  <si>
    <t>338 02 03</t>
  </si>
  <si>
    <t>Средняя общеобразовательная школа в г.Шлиссельбурге- Доработка проектно-сметной документации на строительство здания средней общеобразовательной школы на 600 учащихся</t>
  </si>
  <si>
    <t>МО Путиловское СП</t>
  </si>
  <si>
    <t>351 31 06</t>
  </si>
  <si>
    <t>Техническая диагностика 2-х паровых котлов ДЕ-6,5/14 с экономайзерами:ст.№1 рег.№28205 и ст.2 рег.28206, установленных в  котельной с.Путилово, ул.Теплая, д.8</t>
  </si>
  <si>
    <t>МБУЗ "Кировская районная центральная больница"</t>
  </si>
  <si>
    <t>2.5.2</t>
  </si>
  <si>
    <t>1.2.-5</t>
  </si>
  <si>
    <t>Разработка проектно-сметной документации на строительство ФАП в дер.Горы</t>
  </si>
  <si>
    <t>в том числе:</t>
  </si>
  <si>
    <t>радиационное обследование</t>
  </si>
  <si>
    <t>обследование и очистка местности от взрывоопасных предметов</t>
  </si>
  <si>
    <t>комплекс землеустроительных работ</t>
  </si>
  <si>
    <t>подготовка и выдача технических условий и исходных технических данных на присоединение к телефонной сети и к сети радиофикации с возможностью оповещения региональной системы ГО и ЧС</t>
  </si>
  <si>
    <t>геологические изыскания</t>
  </si>
  <si>
    <t>капитальный ремонт кровли хирургического корпуса в г.Шлиссельбурге</t>
  </si>
  <si>
    <t>2.5.3</t>
  </si>
  <si>
    <t>338 02 25</t>
  </si>
  <si>
    <t>МБОУ "Шлиссельбургская средняя общеобразовательная школа № 1 с углубленным изучением отдельных предметов""</t>
  </si>
  <si>
    <t>МБОУ "Кировская гимназия имени Героя Советского Союза Султана Баймагамбетова"</t>
  </si>
  <si>
    <t>МБОУ "Кировская средняя общеобразовательная школа №1"</t>
  </si>
  <si>
    <t>МКОУ для детей дошкольного и младшего школьного возраста " Малуксинская начальная школа - детский сад"</t>
  </si>
  <si>
    <t>МБДОУ "Детский сад комбинированного вида № 34"</t>
  </si>
  <si>
    <t>МБДОУ "Детский сад комбинированного вида "Орешек"</t>
  </si>
  <si>
    <t>МБДОУ "Детский сад комбинированного вида № 36"</t>
  </si>
  <si>
    <t>МКОУ "Молодцовская основная общеобразовательная школа"</t>
  </si>
  <si>
    <t>МБУЗ "Кировская ЦРБ"</t>
  </si>
  <si>
    <t>Капитальный ремонт здания по ул.Краснофлотская д.26 г.Кировск</t>
  </si>
  <si>
    <t>Установка счетчиков по теплоэнергии в рамках ДЦП "Энергосбережение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</si>
  <si>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МКУ УКС</t>
  </si>
  <si>
    <t>Ремонт запасного выхода в здании школы</t>
  </si>
  <si>
    <t>521 01 06</t>
  </si>
  <si>
    <t xml:space="preserve">Подготовка муниципальных общеобразовательных учреждений к новому учебному году </t>
  </si>
  <si>
    <t>2.1.2-9</t>
  </si>
  <si>
    <t>2.6</t>
  </si>
  <si>
    <t>УЧРЕЖДЕНИЯ КУЛЬТУРЫ</t>
  </si>
  <si>
    <t>2.6.1</t>
  </si>
  <si>
    <t>МКУК «Центральная межпоселенческая библиотека»</t>
  </si>
  <si>
    <t xml:space="preserve">капитальный ремонт </t>
  </si>
  <si>
    <t>ВСЕГО ПО УЧРЕЖДЕНИЯМ КУЛЬТУРЫ</t>
  </si>
  <si>
    <t>Ремонт полов и инженерных сетей в здании по адресу п.Мга, ул.Донецкая д.13</t>
  </si>
  <si>
    <t>520 15 03</t>
  </si>
  <si>
    <t>Ремонт системы отопления</t>
  </si>
  <si>
    <t>2.1.1.-8</t>
  </si>
  <si>
    <t>МБДОУ "Детский сад комбинированного вида № 37"</t>
  </si>
  <si>
    <t xml:space="preserve">Обследование технического состояния несущих конструкций здания в пределах лестничной клетки </t>
  </si>
  <si>
    <t>420 98 13</t>
  </si>
  <si>
    <t>521 03 07</t>
  </si>
  <si>
    <t>Ремонт  крыльца</t>
  </si>
  <si>
    <t>МКСУ "Социально-реабилитационный центр для несовершеннолетних "Теплый дом"</t>
  </si>
  <si>
    <t>Замена оконных блоков в здании</t>
  </si>
  <si>
    <t>Капитальный ремонт полов , замена дверных блоков</t>
  </si>
  <si>
    <t>от "25" апреля 2012 г. №40)</t>
  </si>
  <si>
    <t>795 03 00</t>
  </si>
  <si>
    <t>исследование почвы по химическим, токсикологическим, паразитологическим и микробиологическим показателям на глубину до 2-х метров, проведение замеров физических факторов, заказ фоновых концентраций, заказ климатических характеристик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</si>
</sst>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"/>
    <numFmt numFmtId="166" formatCode="#,##0_р_."/>
    <numFmt numFmtId="167" formatCode="0.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#,##0.00_р_."/>
  </numFmts>
  <fonts count="27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53"/>
      <name val="Times New Roman"/>
      <family val="1"/>
    </font>
    <font>
      <sz val="11"/>
      <color indexed="53"/>
      <name val="Times New Roman"/>
      <family val="1"/>
    </font>
    <font>
      <i/>
      <sz val="10"/>
      <color indexed="5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1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top"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top"/>
    </xf>
    <xf numFmtId="4" fontId="2" fillId="0" borderId="0" xfId="0" applyNumberFormat="1" applyFont="1" applyBorder="1" applyAlignment="1">
      <alignment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49" fontId="15" fillId="0" borderId="0" xfId="0" applyNumberFormat="1" applyFont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right" wrapText="1"/>
    </xf>
    <xf numFmtId="49" fontId="24" fillId="0" borderId="0" xfId="0" applyNumberFormat="1" applyFont="1" applyAlignment="1">
      <alignment/>
    </xf>
    <xf numFmtId="49" fontId="24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right"/>
    </xf>
    <xf numFmtId="49" fontId="12" fillId="2" borderId="2" xfId="0" applyNumberFormat="1" applyFont="1" applyFill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left" wrapText="1"/>
    </xf>
    <xf numFmtId="49" fontId="12" fillId="2" borderId="1" xfId="0" applyNumberFormat="1" applyFont="1" applyFill="1" applyBorder="1" applyAlignment="1">
      <alignment horizontal="left" wrapText="1"/>
    </xf>
    <xf numFmtId="49" fontId="17" fillId="0" borderId="2" xfId="0" applyNumberFormat="1" applyFont="1" applyFill="1" applyBorder="1" applyAlignment="1">
      <alignment horizontal="left" wrapText="1"/>
    </xf>
    <xf numFmtId="165" fontId="17" fillId="0" borderId="2" xfId="0" applyNumberFormat="1" applyFont="1" applyFill="1" applyBorder="1" applyAlignment="1">
      <alignment horizontal="right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wrapText="1"/>
    </xf>
    <xf numFmtId="167" fontId="1" fillId="0" borderId="4" xfId="0" applyNumberFormat="1" applyFont="1" applyBorder="1" applyAlignment="1">
      <alignment horizontal="center" wrapText="1"/>
    </xf>
    <xf numFmtId="165" fontId="3" fillId="2" borderId="5" xfId="0" applyNumberFormat="1" applyFont="1" applyFill="1" applyBorder="1" applyAlignment="1">
      <alignment horizontal="right" wrapText="1"/>
    </xf>
    <xf numFmtId="165" fontId="3" fillId="2" borderId="4" xfId="0" applyNumberFormat="1" applyFont="1" applyFill="1" applyBorder="1" applyAlignment="1">
      <alignment horizontal="right" wrapText="1"/>
    </xf>
    <xf numFmtId="165" fontId="1" fillId="2" borderId="5" xfId="0" applyNumberFormat="1" applyFont="1" applyFill="1" applyBorder="1" applyAlignment="1">
      <alignment horizontal="right" wrapText="1"/>
    </xf>
    <xf numFmtId="49" fontId="3" fillId="2" borderId="5" xfId="0" applyNumberFormat="1" applyFont="1" applyFill="1" applyBorder="1" applyAlignment="1">
      <alignment horizontal="left" wrapText="1"/>
    </xf>
    <xf numFmtId="49" fontId="3" fillId="2" borderId="5" xfId="0" applyNumberFormat="1" applyFont="1" applyFill="1" applyBorder="1" applyAlignment="1">
      <alignment horizontal="center" wrapText="1"/>
    </xf>
    <xf numFmtId="165" fontId="3" fillId="0" borderId="5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>
      <alignment horizontal="center" vertical="top" wrapText="1"/>
    </xf>
    <xf numFmtId="165" fontId="1" fillId="2" borderId="6" xfId="0" applyNumberFormat="1" applyFont="1" applyFill="1" applyBorder="1" applyAlignment="1">
      <alignment horizontal="right" wrapText="1"/>
    </xf>
    <xf numFmtId="49" fontId="17" fillId="2" borderId="5" xfId="0" applyNumberFormat="1" applyFont="1" applyFill="1" applyBorder="1" applyAlignment="1">
      <alignment horizontal="left" wrapText="1"/>
    </xf>
    <xf numFmtId="49" fontId="1" fillId="2" borderId="5" xfId="0" applyNumberFormat="1" applyFont="1" applyFill="1" applyBorder="1" applyAlignment="1">
      <alignment horizontal="center" wrapText="1"/>
    </xf>
    <xf numFmtId="165" fontId="14" fillId="2" borderId="5" xfId="0" applyNumberFormat="1" applyFont="1" applyFill="1" applyBorder="1" applyAlignment="1">
      <alignment horizontal="right" wrapText="1"/>
    </xf>
    <xf numFmtId="49" fontId="9" fillId="2" borderId="7" xfId="0" applyNumberFormat="1" applyFont="1" applyFill="1" applyBorder="1" applyAlignment="1">
      <alignment horizontal="left" wrapText="1"/>
    </xf>
    <xf numFmtId="49" fontId="3" fillId="2" borderId="7" xfId="0" applyNumberFormat="1" applyFont="1" applyFill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left" wrapText="1"/>
    </xf>
    <xf numFmtId="49" fontId="14" fillId="2" borderId="2" xfId="0" applyNumberFormat="1" applyFont="1" applyFill="1" applyBorder="1" applyAlignment="1">
      <alignment horizontal="left" vertical="top" wrapText="1"/>
    </xf>
    <xf numFmtId="165" fontId="14" fillId="2" borderId="2" xfId="0" applyNumberFormat="1" applyFont="1" applyFill="1" applyBorder="1" applyAlignment="1">
      <alignment horizontal="right" wrapText="1"/>
    </xf>
    <xf numFmtId="49" fontId="14" fillId="2" borderId="3" xfId="0" applyNumberFormat="1" applyFont="1" applyFill="1" applyBorder="1" applyAlignment="1">
      <alignment horizontal="left" vertical="top" wrapText="1"/>
    </xf>
    <xf numFmtId="165" fontId="14" fillId="2" borderId="4" xfId="0" applyNumberFormat="1" applyFont="1" applyFill="1" applyBorder="1" applyAlignment="1">
      <alignment horizontal="right" wrapText="1"/>
    </xf>
    <xf numFmtId="165" fontId="16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horizontal="left" wrapText="1"/>
    </xf>
    <xf numFmtId="49" fontId="3" fillId="2" borderId="8" xfId="0" applyNumberFormat="1" applyFont="1" applyFill="1" applyBorder="1" applyAlignment="1">
      <alignment horizontal="left" wrapText="1"/>
    </xf>
    <xf numFmtId="165" fontId="3" fillId="0" borderId="8" xfId="0" applyNumberFormat="1" applyFont="1" applyFill="1" applyBorder="1" applyAlignment="1">
      <alignment horizontal="right" wrapText="1"/>
    </xf>
    <xf numFmtId="165" fontId="3" fillId="2" borderId="8" xfId="0" applyNumberFormat="1" applyFont="1" applyFill="1" applyBorder="1" applyAlignment="1">
      <alignment horizontal="right" wrapText="1"/>
    </xf>
    <xf numFmtId="49" fontId="3" fillId="2" borderId="9" xfId="0" applyNumberFormat="1" applyFont="1" applyFill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49" fontId="12" fillId="2" borderId="2" xfId="0" applyNumberFormat="1" applyFont="1" applyFill="1" applyBorder="1" applyAlignment="1">
      <alignment horizontal="left" wrapText="1"/>
    </xf>
    <xf numFmtId="165" fontId="12" fillId="2" borderId="2" xfId="0" applyNumberFormat="1" applyFont="1" applyFill="1" applyBorder="1" applyAlignment="1">
      <alignment horizontal="right" wrapText="1"/>
    </xf>
    <xf numFmtId="165" fontId="16" fillId="2" borderId="4" xfId="0" applyNumberFormat="1" applyFont="1" applyFill="1" applyBorder="1" applyAlignment="1">
      <alignment horizontal="right" wrapText="1"/>
    </xf>
    <xf numFmtId="49" fontId="14" fillId="2" borderId="5" xfId="0" applyNumberFormat="1" applyFont="1" applyFill="1" applyBorder="1" applyAlignment="1">
      <alignment horizontal="left" wrapText="1"/>
    </xf>
    <xf numFmtId="165" fontId="9" fillId="2" borderId="7" xfId="0" applyNumberFormat="1" applyFont="1" applyFill="1" applyBorder="1" applyAlignment="1">
      <alignment horizontal="right" wrapText="1"/>
    </xf>
    <xf numFmtId="49" fontId="9" fillId="2" borderId="9" xfId="0" applyNumberFormat="1" applyFont="1" applyFill="1" applyBorder="1" applyAlignment="1">
      <alignment horizontal="left" wrapText="1"/>
    </xf>
    <xf numFmtId="165" fontId="9" fillId="0" borderId="9" xfId="0" applyNumberFormat="1" applyFont="1" applyFill="1" applyBorder="1" applyAlignment="1">
      <alignment horizontal="right" wrapText="1"/>
    </xf>
    <xf numFmtId="49" fontId="14" fillId="0" borderId="5" xfId="0" applyNumberFormat="1" applyFont="1" applyFill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wrapText="1"/>
    </xf>
    <xf numFmtId="165" fontId="14" fillId="0" borderId="5" xfId="0" applyNumberFormat="1" applyFont="1" applyFill="1" applyBorder="1" applyAlignment="1">
      <alignment horizontal="right" wrapText="1"/>
    </xf>
    <xf numFmtId="165" fontId="9" fillId="0" borderId="8" xfId="0" applyNumberFormat="1" applyFont="1" applyFill="1" applyBorder="1" applyAlignment="1">
      <alignment horizontal="right" wrapText="1"/>
    </xf>
    <xf numFmtId="165" fontId="16" fillId="0" borderId="4" xfId="0" applyNumberFormat="1" applyFont="1" applyFill="1" applyBorder="1" applyAlignment="1">
      <alignment horizontal="right" wrapText="1"/>
    </xf>
    <xf numFmtId="165" fontId="1" fillId="0" borderId="5" xfId="0" applyNumberFormat="1" applyFont="1" applyFill="1" applyBorder="1" applyAlignment="1">
      <alignment horizontal="right" wrapText="1"/>
    </xf>
    <xf numFmtId="165" fontId="3" fillId="0" borderId="7" xfId="0" applyNumberFormat="1" applyFont="1" applyFill="1" applyBorder="1" applyAlignment="1">
      <alignment horizontal="right" wrapText="1"/>
    </xf>
    <xf numFmtId="165" fontId="3" fillId="0" borderId="9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9" fillId="2" borderId="5" xfId="0" applyNumberFormat="1" applyFont="1" applyFill="1" applyBorder="1" applyAlignment="1">
      <alignment horizontal="left" wrapText="1"/>
    </xf>
    <xf numFmtId="165" fontId="1" fillId="2" borderId="5" xfId="0" applyNumberFormat="1" applyFont="1" applyFill="1" applyBorder="1" applyAlignment="1">
      <alignment horizontal="right" wrapText="1"/>
    </xf>
    <xf numFmtId="165" fontId="3" fillId="0" borderId="6" xfId="0" applyNumberFormat="1" applyFont="1" applyFill="1" applyBorder="1" applyAlignment="1">
      <alignment horizontal="right" wrapText="1"/>
    </xf>
    <xf numFmtId="165" fontId="3" fillId="2" borderId="7" xfId="0" applyNumberFormat="1" applyFont="1" applyFill="1" applyBorder="1" applyAlignment="1">
      <alignment horizontal="right" wrapText="1"/>
    </xf>
    <xf numFmtId="49" fontId="14" fillId="2" borderId="5" xfId="0" applyNumberFormat="1" applyFont="1" applyFill="1" applyBorder="1" applyAlignment="1">
      <alignment horizontal="center" wrapText="1"/>
    </xf>
    <xf numFmtId="49" fontId="14" fillId="2" borderId="4" xfId="0" applyNumberFormat="1" applyFont="1" applyFill="1" applyBorder="1" applyAlignment="1">
      <alignment horizontal="left" vertical="top" wrapText="1"/>
    </xf>
    <xf numFmtId="49" fontId="14" fillId="2" borderId="6" xfId="0" applyNumberFormat="1" applyFont="1" applyFill="1" applyBorder="1" applyAlignment="1">
      <alignment horizontal="left" vertical="top" wrapText="1"/>
    </xf>
    <xf numFmtId="49" fontId="14" fillId="2" borderId="5" xfId="0" applyNumberFormat="1" applyFont="1" applyFill="1" applyBorder="1" applyAlignment="1">
      <alignment horizontal="left" vertical="top" wrapText="1"/>
    </xf>
    <xf numFmtId="49" fontId="13" fillId="2" borderId="2" xfId="0" applyNumberFormat="1" applyFont="1" applyFill="1" applyBorder="1" applyAlignment="1">
      <alignment horizontal="left" wrapText="1"/>
    </xf>
    <xf numFmtId="49" fontId="23" fillId="2" borderId="5" xfId="0" applyNumberFormat="1" applyFont="1" applyFill="1" applyBorder="1" applyAlignment="1">
      <alignment horizontal="left" wrapText="1"/>
    </xf>
    <xf numFmtId="49" fontId="22" fillId="3" borderId="12" xfId="0" applyNumberFormat="1" applyFont="1" applyFill="1" applyBorder="1" applyAlignment="1">
      <alignment horizontal="left" vertical="top" wrapText="1"/>
    </xf>
    <xf numFmtId="165" fontId="21" fillId="3" borderId="12" xfId="0" applyNumberFormat="1" applyFont="1" applyFill="1" applyBorder="1" applyAlignment="1">
      <alignment horizontal="right" wrapText="1"/>
    </xf>
    <xf numFmtId="49" fontId="14" fillId="2" borderId="13" xfId="0" applyNumberFormat="1" applyFont="1" applyFill="1" applyBorder="1" applyAlignment="1">
      <alignment horizontal="left" vertical="top" wrapText="1"/>
    </xf>
    <xf numFmtId="165" fontId="13" fillId="2" borderId="13" xfId="0" applyNumberFormat="1" applyFont="1" applyFill="1" applyBorder="1" applyAlignment="1">
      <alignment horizontal="right" wrapText="1"/>
    </xf>
    <xf numFmtId="165" fontId="1" fillId="2" borderId="3" xfId="0" applyNumberFormat="1" applyFont="1" applyFill="1" applyBorder="1" applyAlignment="1">
      <alignment horizontal="right" wrapText="1"/>
    </xf>
    <xf numFmtId="165" fontId="21" fillId="0" borderId="14" xfId="0" applyNumberFormat="1" applyFont="1" applyFill="1" applyBorder="1" applyAlignment="1">
      <alignment horizontal="right" wrapText="1"/>
    </xf>
    <xf numFmtId="165" fontId="14" fillId="0" borderId="2" xfId="0" applyNumberFormat="1" applyFont="1" applyFill="1" applyBorder="1" applyAlignment="1">
      <alignment horizontal="right" wrapText="1"/>
    </xf>
    <xf numFmtId="165" fontId="14" fillId="0" borderId="4" xfId="0" applyNumberFormat="1" applyFont="1" applyFill="1" applyBorder="1" applyAlignment="1">
      <alignment horizontal="right" wrapText="1"/>
    </xf>
    <xf numFmtId="165" fontId="16" fillId="0" borderId="5" xfId="0" applyNumberFormat="1" applyFont="1" applyFill="1" applyBorder="1" applyAlignment="1">
      <alignment horizontal="right" wrapText="1"/>
    </xf>
    <xf numFmtId="49" fontId="1" fillId="0" borderId="5" xfId="0" applyNumberFormat="1" applyFont="1" applyFill="1" applyBorder="1" applyAlignment="1">
      <alignment horizontal="left" wrapText="1"/>
    </xf>
    <xf numFmtId="49" fontId="3" fillId="0" borderId="8" xfId="0" applyNumberFormat="1" applyFont="1" applyFill="1" applyBorder="1" applyAlignment="1">
      <alignment horizontal="left" wrapText="1"/>
    </xf>
    <xf numFmtId="165" fontId="3" fillId="0" borderId="15" xfId="0" applyNumberFormat="1" applyFont="1" applyFill="1" applyBorder="1" applyAlignment="1">
      <alignment horizontal="right" wrapText="1"/>
    </xf>
    <xf numFmtId="165" fontId="12" fillId="0" borderId="2" xfId="0" applyNumberFormat="1" applyFont="1" applyFill="1" applyBorder="1" applyAlignment="1">
      <alignment horizontal="right" wrapText="1"/>
    </xf>
    <xf numFmtId="49" fontId="9" fillId="0" borderId="7" xfId="0" applyNumberFormat="1" applyFont="1" applyFill="1" applyBorder="1" applyAlignment="1">
      <alignment horizontal="left" wrapText="1"/>
    </xf>
    <xf numFmtId="165" fontId="9" fillId="0" borderId="7" xfId="0" applyNumberFormat="1" applyFont="1" applyFill="1" applyBorder="1" applyAlignment="1">
      <alignment horizontal="right" wrapText="1"/>
    </xf>
    <xf numFmtId="49" fontId="3" fillId="0" borderId="5" xfId="0" applyNumberFormat="1" applyFont="1" applyFill="1" applyBorder="1" applyAlignment="1">
      <alignment horizontal="left" wrapText="1"/>
    </xf>
    <xf numFmtId="165" fontId="1" fillId="0" borderId="5" xfId="0" applyNumberFormat="1" applyFont="1" applyFill="1" applyBorder="1" applyAlignment="1">
      <alignment horizontal="right" wrapText="1"/>
    </xf>
    <xf numFmtId="165" fontId="13" fillId="0" borderId="13" xfId="0" applyNumberFormat="1" applyFont="1" applyFill="1" applyBorder="1" applyAlignment="1">
      <alignment horizontal="right" wrapText="1"/>
    </xf>
    <xf numFmtId="49" fontId="1" fillId="0" borderId="3" xfId="0" applyNumberFormat="1" applyFont="1" applyFill="1" applyBorder="1" applyAlignment="1">
      <alignment horizontal="left" wrapText="1"/>
    </xf>
    <xf numFmtId="165" fontId="1" fillId="0" borderId="3" xfId="0" applyNumberFormat="1" applyFont="1" applyFill="1" applyBorder="1" applyAlignment="1">
      <alignment horizontal="right" wrapText="1"/>
    </xf>
    <xf numFmtId="165" fontId="14" fillId="0" borderId="5" xfId="0" applyNumberFormat="1" applyFont="1" applyFill="1" applyBorder="1" applyAlignment="1">
      <alignment horizontal="right" wrapText="1"/>
    </xf>
    <xf numFmtId="165" fontId="1" fillId="0" borderId="2" xfId="0" applyNumberFormat="1" applyFont="1" applyFill="1" applyBorder="1" applyAlignment="1">
      <alignment horizontal="right" wrapText="1"/>
    </xf>
    <xf numFmtId="49" fontId="3" fillId="2" borderId="16" xfId="0" applyNumberFormat="1" applyFont="1" applyFill="1" applyBorder="1" applyAlignment="1">
      <alignment horizontal="left" wrapText="1"/>
    </xf>
    <xf numFmtId="165" fontId="3" fillId="2" borderId="16" xfId="0" applyNumberFormat="1" applyFont="1" applyFill="1" applyBorder="1" applyAlignment="1">
      <alignment horizontal="right" wrapText="1"/>
    </xf>
    <xf numFmtId="165" fontId="12" fillId="0" borderId="10" xfId="0" applyNumberFormat="1" applyFont="1" applyFill="1" applyBorder="1" applyAlignment="1">
      <alignment horizontal="right" wrapText="1"/>
    </xf>
    <xf numFmtId="165" fontId="3" fillId="0" borderId="2" xfId="0" applyNumberFormat="1" applyFont="1" applyFill="1" applyBorder="1" applyAlignment="1">
      <alignment horizontal="right" wrapText="1"/>
    </xf>
    <xf numFmtId="165" fontId="3" fillId="0" borderId="8" xfId="0" applyNumberFormat="1" applyFont="1" applyFill="1" applyBorder="1" applyAlignment="1">
      <alignment horizontal="right" wrapText="1"/>
    </xf>
    <xf numFmtId="165" fontId="3" fillId="0" borderId="9" xfId="0" applyNumberFormat="1" applyFont="1" applyFill="1" applyBorder="1" applyAlignment="1">
      <alignment horizontal="right" wrapText="1"/>
    </xf>
    <xf numFmtId="165" fontId="3" fillId="0" borderId="5" xfId="0" applyNumberFormat="1" applyFont="1" applyFill="1" applyBorder="1" applyAlignment="1">
      <alignment horizontal="right" wrapText="1"/>
    </xf>
    <xf numFmtId="165" fontId="1" fillId="0" borderId="4" xfId="0" applyNumberFormat="1" applyFont="1" applyFill="1" applyBorder="1" applyAlignment="1">
      <alignment horizontal="right" wrapText="1"/>
    </xf>
    <xf numFmtId="49" fontId="1" fillId="0" borderId="4" xfId="0" applyNumberFormat="1" applyFont="1" applyFill="1" applyBorder="1" applyAlignment="1">
      <alignment horizontal="left" wrapText="1"/>
    </xf>
    <xf numFmtId="49" fontId="3" fillId="2" borderId="6" xfId="0" applyNumberFormat="1" applyFont="1" applyFill="1" applyBorder="1" applyAlignment="1">
      <alignment horizontal="center" wrapText="1"/>
    </xf>
    <xf numFmtId="165" fontId="9" fillId="2" borderId="9" xfId="0" applyNumberFormat="1" applyFont="1" applyFill="1" applyBorder="1" applyAlignment="1">
      <alignment horizontal="right" wrapText="1"/>
    </xf>
    <xf numFmtId="49" fontId="9" fillId="2" borderId="6" xfId="0" applyNumberFormat="1" applyFont="1" applyFill="1" applyBorder="1" applyAlignment="1">
      <alignment horizontal="left" wrapText="1"/>
    </xf>
    <xf numFmtId="165" fontId="3" fillId="2" borderId="6" xfId="0" applyNumberFormat="1" applyFont="1" applyFill="1" applyBorder="1" applyAlignment="1">
      <alignment horizontal="right" wrapText="1"/>
    </xf>
    <xf numFmtId="49" fontId="9" fillId="2" borderId="15" xfId="0" applyNumberFormat="1" applyFont="1" applyFill="1" applyBorder="1" applyAlignment="1">
      <alignment horizontal="left" wrapText="1"/>
    </xf>
    <xf numFmtId="165" fontId="9" fillId="2" borderId="15" xfId="0" applyNumberFormat="1" applyFont="1" applyFill="1" applyBorder="1" applyAlignment="1">
      <alignment horizontal="right" wrapText="1"/>
    </xf>
    <xf numFmtId="49" fontId="9" fillId="2" borderId="8" xfId="0" applyNumberFormat="1" applyFont="1" applyFill="1" applyBorder="1" applyAlignment="1">
      <alignment horizontal="left" wrapText="1"/>
    </xf>
    <xf numFmtId="165" fontId="9" fillId="2" borderId="8" xfId="0" applyNumberFormat="1" applyFont="1" applyFill="1" applyBorder="1" applyAlignment="1">
      <alignment horizontal="right" wrapText="1"/>
    </xf>
    <xf numFmtId="165" fontId="3" fillId="2" borderId="5" xfId="0" applyNumberFormat="1" applyFont="1" applyFill="1" applyBorder="1" applyAlignment="1">
      <alignment horizontal="right" wrapText="1"/>
    </xf>
    <xf numFmtId="165" fontId="3" fillId="2" borderId="9" xfId="0" applyNumberFormat="1" applyFont="1" applyFill="1" applyBorder="1" applyAlignment="1">
      <alignment horizontal="right" wrapText="1"/>
    </xf>
    <xf numFmtId="49" fontId="12" fillId="0" borderId="4" xfId="0" applyNumberFormat="1" applyFont="1" applyBorder="1" applyAlignment="1">
      <alignment horizontal="center" wrapText="1"/>
    </xf>
    <xf numFmtId="49" fontId="12" fillId="2" borderId="4" xfId="0" applyNumberFormat="1" applyFont="1" applyFill="1" applyBorder="1" applyAlignment="1">
      <alignment horizontal="center" wrapText="1"/>
    </xf>
    <xf numFmtId="49" fontId="12" fillId="2" borderId="5" xfId="0" applyNumberFormat="1" applyFont="1" applyFill="1" applyBorder="1" applyAlignment="1">
      <alignment horizontal="center" wrapText="1"/>
    </xf>
    <xf numFmtId="49" fontId="13" fillId="0" borderId="3" xfId="0" applyNumberFormat="1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center" vertical="top" wrapText="1"/>
    </xf>
    <xf numFmtId="49" fontId="18" fillId="2" borderId="5" xfId="0" applyNumberFormat="1" applyFont="1" applyFill="1" applyBorder="1" applyAlignment="1">
      <alignment horizontal="center" wrapText="1"/>
    </xf>
    <xf numFmtId="49" fontId="12" fillId="2" borderId="5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wrapText="1"/>
    </xf>
    <xf numFmtId="4" fontId="1" fillId="2" borderId="4" xfId="0" applyNumberFormat="1" applyFont="1" applyFill="1" applyBorder="1" applyAlignment="1">
      <alignment horizontal="center" vertical="top" wrapText="1"/>
    </xf>
    <xf numFmtId="49" fontId="18" fillId="2" borderId="6" xfId="0" applyNumberFormat="1" applyFont="1" applyFill="1" applyBorder="1" applyAlignment="1">
      <alignment horizontal="center" wrapText="1"/>
    </xf>
    <xf numFmtId="165" fontId="12" fillId="2" borderId="4" xfId="0" applyNumberFormat="1" applyFont="1" applyFill="1" applyBorder="1" applyAlignment="1">
      <alignment horizontal="right" wrapText="1"/>
    </xf>
    <xf numFmtId="49" fontId="18" fillId="0" borderId="5" xfId="0" applyNumberFormat="1" applyFont="1" applyFill="1" applyBorder="1" applyAlignment="1">
      <alignment horizontal="center" wrapText="1"/>
    </xf>
    <xf numFmtId="49" fontId="12" fillId="0" borderId="5" xfId="0" applyNumberFormat="1" applyFont="1" applyFill="1" applyBorder="1" applyAlignment="1">
      <alignment horizontal="center"/>
    </xf>
    <xf numFmtId="49" fontId="19" fillId="0" borderId="5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49" fontId="19" fillId="0" borderId="2" xfId="0" applyNumberFormat="1" applyFont="1" applyFill="1" applyBorder="1" applyAlignment="1">
      <alignment horizontal="center"/>
    </xf>
    <xf numFmtId="49" fontId="19" fillId="0" borderId="4" xfId="0" applyNumberFormat="1" applyFont="1" applyFill="1" applyBorder="1" applyAlignment="1">
      <alignment horizontal="center"/>
    </xf>
    <xf numFmtId="49" fontId="18" fillId="0" borderId="6" xfId="0" applyNumberFormat="1" applyFont="1" applyFill="1" applyBorder="1" applyAlignment="1">
      <alignment horizontal="center"/>
    </xf>
    <xf numFmtId="49" fontId="18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left" wrapText="1"/>
    </xf>
    <xf numFmtId="49" fontId="18" fillId="2" borderId="5" xfId="0" applyNumberFormat="1" applyFont="1" applyFill="1" applyBorder="1" applyAlignment="1">
      <alignment horizontal="center"/>
    </xf>
    <xf numFmtId="165" fontId="9" fillId="2" borderId="5" xfId="0" applyNumberFormat="1" applyFont="1" applyFill="1" applyBorder="1" applyAlignment="1">
      <alignment horizontal="right" wrapText="1"/>
    </xf>
    <xf numFmtId="165" fontId="9" fillId="0" borderId="11" xfId="0" applyNumberFormat="1" applyFont="1" applyFill="1" applyBorder="1" applyAlignment="1">
      <alignment horizontal="right" wrapText="1"/>
    </xf>
    <xf numFmtId="49" fontId="3" fillId="0" borderId="8" xfId="0" applyNumberFormat="1" applyFont="1" applyFill="1" applyBorder="1" applyAlignment="1">
      <alignment horizontal="left" wrapText="1"/>
    </xf>
    <xf numFmtId="49" fontId="3" fillId="0" borderId="9" xfId="0" applyNumberFormat="1" applyFont="1" applyFill="1" applyBorder="1" applyAlignment="1">
      <alignment horizontal="left" wrapText="1"/>
    </xf>
    <xf numFmtId="49" fontId="12" fillId="0" borderId="9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left" wrapText="1"/>
    </xf>
    <xf numFmtId="165" fontId="9" fillId="0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horizontal="left" wrapText="1"/>
    </xf>
    <xf numFmtId="49" fontId="3" fillId="2" borderId="5" xfId="0" applyNumberFormat="1" applyFont="1" applyFill="1" applyBorder="1" applyAlignment="1">
      <alignment horizontal="left" wrapText="1"/>
    </xf>
    <xf numFmtId="49" fontId="12" fillId="0" borderId="4" xfId="0" applyNumberFormat="1" applyFont="1" applyFill="1" applyBorder="1" applyAlignment="1">
      <alignment horizontal="center"/>
    </xf>
    <xf numFmtId="49" fontId="20" fillId="3" borderId="12" xfId="0" applyNumberFormat="1" applyFont="1" applyFill="1" applyBorder="1" applyAlignment="1">
      <alignment horizontal="left" vertical="top"/>
    </xf>
    <xf numFmtId="165" fontId="13" fillId="4" borderId="17" xfId="0" applyNumberFormat="1" applyFont="1" applyFill="1" applyBorder="1" applyAlignment="1">
      <alignment horizontal="right" wrapText="1"/>
    </xf>
    <xf numFmtId="165" fontId="3" fillId="2" borderId="8" xfId="0" applyNumberFormat="1" applyFont="1" applyFill="1" applyBorder="1" applyAlignment="1">
      <alignment horizontal="right" wrapText="1"/>
    </xf>
    <xf numFmtId="49" fontId="12" fillId="2" borderId="7" xfId="0" applyNumberFormat="1" applyFont="1" applyFill="1" applyBorder="1" applyAlignment="1">
      <alignment horizontal="center" wrapText="1"/>
    </xf>
    <xf numFmtId="49" fontId="12" fillId="0" borderId="5" xfId="0" applyNumberFormat="1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left" wrapText="1"/>
    </xf>
    <xf numFmtId="165" fontId="14" fillId="2" borderId="7" xfId="0" applyNumberFormat="1" applyFont="1" applyFill="1" applyBorder="1" applyAlignment="1">
      <alignment horizontal="right" wrapText="1"/>
    </xf>
    <xf numFmtId="49" fontId="9" fillId="2" borderId="8" xfId="0" applyNumberFormat="1" applyFont="1" applyFill="1" applyBorder="1" applyAlignment="1">
      <alignment horizontal="left" wrapText="1"/>
    </xf>
    <xf numFmtId="165" fontId="9" fillId="2" borderId="8" xfId="0" applyNumberFormat="1" applyFont="1" applyFill="1" applyBorder="1" applyAlignment="1">
      <alignment horizontal="right" wrapText="1"/>
    </xf>
    <xf numFmtId="165" fontId="3" fillId="0" borderId="4" xfId="0" applyNumberFormat="1" applyFont="1" applyFill="1" applyBorder="1" applyAlignment="1">
      <alignment horizontal="right" wrapText="1"/>
    </xf>
    <xf numFmtId="49" fontId="3" fillId="0" borderId="4" xfId="0" applyNumberFormat="1" applyFont="1" applyFill="1" applyBorder="1" applyAlignment="1">
      <alignment horizontal="left" wrapText="1"/>
    </xf>
    <xf numFmtId="49" fontId="18" fillId="2" borderId="4" xfId="0" applyNumberFormat="1" applyFont="1" applyFill="1" applyBorder="1" applyAlignment="1">
      <alignment horizontal="center" wrapText="1"/>
    </xf>
    <xf numFmtId="49" fontId="9" fillId="2" borderId="4" xfId="0" applyNumberFormat="1" applyFont="1" applyFill="1" applyBorder="1" applyAlignment="1">
      <alignment horizontal="left" wrapText="1"/>
    </xf>
    <xf numFmtId="49" fontId="12" fillId="0" borderId="8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vertical="top" wrapText="1"/>
    </xf>
    <xf numFmtId="49" fontId="12" fillId="2" borderId="5" xfId="0" applyNumberFormat="1" applyFont="1" applyFill="1" applyBorder="1" applyAlignment="1">
      <alignment horizontal="center" wrapText="1"/>
    </xf>
    <xf numFmtId="49" fontId="18" fillId="2" borderId="5" xfId="0" applyNumberFormat="1" applyFont="1" applyFill="1" applyBorder="1" applyAlignment="1">
      <alignment horizontal="center" wrapText="1"/>
    </xf>
    <xf numFmtId="49" fontId="12" fillId="2" borderId="4" xfId="0" applyNumberFormat="1" applyFont="1" applyFill="1" applyBorder="1" applyAlignment="1">
      <alignment horizontal="center" wrapText="1"/>
    </xf>
    <xf numFmtId="49" fontId="18" fillId="2" borderId="4" xfId="0" applyNumberFormat="1" applyFont="1" applyFill="1" applyBorder="1" applyAlignment="1">
      <alignment horizontal="center" wrapText="1"/>
    </xf>
    <xf numFmtId="49" fontId="12" fillId="2" borderId="16" xfId="0" applyNumberFormat="1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vertical="top" wrapText="1"/>
    </xf>
    <xf numFmtId="49" fontId="12" fillId="2" borderId="7" xfId="0" applyNumberFormat="1" applyFont="1" applyFill="1" applyBorder="1" applyAlignment="1">
      <alignment horizontal="center" wrapText="1"/>
    </xf>
    <xf numFmtId="49" fontId="17" fillId="0" borderId="5" xfId="0" applyNumberFormat="1" applyFont="1" applyFill="1" applyBorder="1" applyAlignment="1">
      <alignment horizontal="center" wrapText="1"/>
    </xf>
    <xf numFmtId="49" fontId="17" fillId="2" borderId="5" xfId="0" applyNumberFormat="1" applyFont="1" applyFill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center" wrapText="1"/>
    </xf>
    <xf numFmtId="49" fontId="18" fillId="0" borderId="4" xfId="0" applyNumberFormat="1" applyFont="1" applyFill="1" applyBorder="1" applyAlignment="1">
      <alignment horizontal="center" wrapText="1"/>
    </xf>
    <xf numFmtId="49" fontId="18" fillId="2" borderId="7" xfId="0" applyNumberFormat="1" applyFont="1" applyFill="1" applyBorder="1" applyAlignment="1">
      <alignment horizontal="center" wrapText="1"/>
    </xf>
    <xf numFmtId="49" fontId="12" fillId="2" borderId="8" xfId="0" applyNumberFormat="1" applyFont="1" applyFill="1" applyBorder="1" applyAlignment="1">
      <alignment horizontal="center" wrapText="1"/>
    </xf>
    <xf numFmtId="49" fontId="18" fillId="2" borderId="15" xfId="0" applyNumberFormat="1" applyFont="1" applyFill="1" applyBorder="1" applyAlignment="1">
      <alignment horizontal="center" wrapText="1"/>
    </xf>
    <xf numFmtId="49" fontId="12" fillId="2" borderId="9" xfId="0" applyNumberFormat="1" applyFont="1" applyFill="1" applyBorder="1" applyAlignment="1">
      <alignment horizontal="center" wrapText="1"/>
    </xf>
    <xf numFmtId="49" fontId="18" fillId="2" borderId="8" xfId="0" applyNumberFormat="1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center" vertical="top" wrapText="1"/>
    </xf>
    <xf numFmtId="49" fontId="12" fillId="0" borderId="9" xfId="0" applyNumberFormat="1" applyFont="1" applyFill="1" applyBorder="1" applyAlignment="1">
      <alignment horizontal="center" wrapText="1"/>
    </xf>
    <xf numFmtId="49" fontId="18" fillId="0" borderId="15" xfId="0" applyNumberFormat="1" applyFont="1" applyFill="1" applyBorder="1" applyAlignment="1">
      <alignment horizontal="center" wrapText="1"/>
    </xf>
    <xf numFmtId="49" fontId="18" fillId="0" borderId="7" xfId="0" applyNumberFormat="1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left" wrapText="1"/>
    </xf>
    <xf numFmtId="165" fontId="3" fillId="2" borderId="11" xfId="0" applyNumberFormat="1" applyFont="1" applyFill="1" applyBorder="1" applyAlignment="1">
      <alignment horizontal="right" wrapText="1"/>
    </xf>
    <xf numFmtId="49" fontId="3" fillId="0" borderId="2" xfId="0" applyNumberFormat="1" applyFont="1" applyFill="1" applyBorder="1" applyAlignment="1">
      <alignment horizontal="left" wrapText="1"/>
    </xf>
    <xf numFmtId="165" fontId="12" fillId="0" borderId="6" xfId="0" applyNumberFormat="1" applyFont="1" applyFill="1" applyBorder="1" applyAlignment="1">
      <alignment horizontal="right" wrapText="1"/>
    </xf>
    <xf numFmtId="165" fontId="17" fillId="0" borderId="5" xfId="0" applyNumberFormat="1" applyFont="1" applyFill="1" applyBorder="1" applyAlignment="1">
      <alignment horizontal="right" wrapText="1"/>
    </xf>
    <xf numFmtId="49" fontId="13" fillId="0" borderId="2" xfId="0" applyNumberFormat="1" applyFont="1" applyFill="1" applyBorder="1" applyAlignment="1">
      <alignment horizontal="left" wrapText="1"/>
    </xf>
    <xf numFmtId="49" fontId="18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 wrapText="1"/>
    </xf>
    <xf numFmtId="165" fontId="17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center" wrapText="1"/>
    </xf>
    <xf numFmtId="165" fontId="9" fillId="0" borderId="6" xfId="0" applyNumberFormat="1" applyFont="1" applyFill="1" applyBorder="1" applyAlignment="1">
      <alignment horizontal="right" wrapText="1"/>
    </xf>
    <xf numFmtId="165" fontId="10" fillId="2" borderId="7" xfId="0" applyNumberFormat="1" applyFont="1" applyFill="1" applyBorder="1" applyAlignment="1">
      <alignment horizontal="right" wrapText="1"/>
    </xf>
    <xf numFmtId="49" fontId="12" fillId="2" borderId="18" xfId="0" applyNumberFormat="1" applyFont="1" applyFill="1" applyBorder="1" applyAlignment="1">
      <alignment horizontal="center" wrapText="1"/>
    </xf>
    <xf numFmtId="49" fontId="12" fillId="2" borderId="19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wrapText="1"/>
    </xf>
    <xf numFmtId="49" fontId="12" fillId="2" borderId="8" xfId="0" applyNumberFormat="1" applyFont="1" applyFill="1" applyBorder="1" applyAlignment="1">
      <alignment horizontal="center" wrapText="1"/>
    </xf>
    <xf numFmtId="49" fontId="18" fillId="2" borderId="9" xfId="0" applyNumberFormat="1" applyFont="1" applyFill="1" applyBorder="1" applyAlignment="1">
      <alignment horizontal="center" wrapText="1"/>
    </xf>
    <xf numFmtId="49" fontId="12" fillId="2" borderId="20" xfId="0" applyNumberFormat="1" applyFont="1" applyFill="1" applyBorder="1" applyAlignment="1">
      <alignment horizontal="center" wrapText="1"/>
    </xf>
    <xf numFmtId="49" fontId="12" fillId="2" borderId="21" xfId="0" applyNumberFormat="1" applyFont="1" applyFill="1" applyBorder="1" applyAlignment="1">
      <alignment horizontal="center" wrapText="1"/>
    </xf>
    <xf numFmtId="49" fontId="12" fillId="2" borderId="9" xfId="0" applyNumberFormat="1" applyFont="1" applyFill="1" applyBorder="1" applyAlignment="1">
      <alignment horizontal="center" wrapText="1"/>
    </xf>
    <xf numFmtId="49" fontId="1" fillId="2" borderId="7" xfId="0" applyNumberFormat="1" applyFont="1" applyFill="1" applyBorder="1" applyAlignment="1">
      <alignment horizontal="center" vertical="top" wrapText="1"/>
    </xf>
    <xf numFmtId="165" fontId="12" fillId="2" borderId="7" xfId="0" applyNumberFormat="1" applyFont="1" applyFill="1" applyBorder="1" applyAlignment="1">
      <alignment horizontal="right" wrapText="1"/>
    </xf>
    <xf numFmtId="49" fontId="18" fillId="2" borderId="22" xfId="0" applyNumberFormat="1" applyFont="1" applyFill="1" applyBorder="1" applyAlignment="1">
      <alignment horizontal="left" vertical="top"/>
    </xf>
    <xf numFmtId="49" fontId="22" fillId="2" borderId="12" xfId="0" applyNumberFormat="1" applyFont="1" applyFill="1" applyBorder="1" applyAlignment="1">
      <alignment horizontal="left" vertical="top" wrapText="1"/>
    </xf>
    <xf numFmtId="165" fontId="21" fillId="2" borderId="23" xfId="0" applyNumberFormat="1" applyFont="1" applyFill="1" applyBorder="1" applyAlignment="1">
      <alignment horizontal="right" wrapText="1"/>
    </xf>
    <xf numFmtId="49" fontId="13" fillId="2" borderId="6" xfId="0" applyNumberFormat="1" applyFont="1" applyFill="1" applyBorder="1" applyAlignment="1">
      <alignment horizontal="center"/>
    </xf>
    <xf numFmtId="49" fontId="19" fillId="2" borderId="5" xfId="0" applyNumberFormat="1" applyFont="1" applyFill="1" applyBorder="1" applyAlignment="1">
      <alignment horizontal="center"/>
    </xf>
    <xf numFmtId="165" fontId="14" fillId="2" borderId="5" xfId="0" applyNumberFormat="1" applyFont="1" applyFill="1" applyBorder="1" applyAlignment="1">
      <alignment horizontal="right" wrapText="1"/>
    </xf>
    <xf numFmtId="49" fontId="12" fillId="2" borderId="8" xfId="0" applyNumberFormat="1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/>
    </xf>
    <xf numFmtId="49" fontId="19" fillId="2" borderId="2" xfId="0" applyNumberFormat="1" applyFont="1" applyFill="1" applyBorder="1" applyAlignment="1">
      <alignment horizontal="center"/>
    </xf>
    <xf numFmtId="49" fontId="19" fillId="2" borderId="4" xfId="0" applyNumberFormat="1" applyFont="1" applyFill="1" applyBorder="1" applyAlignment="1">
      <alignment horizontal="center"/>
    </xf>
    <xf numFmtId="49" fontId="18" fillId="2" borderId="8" xfId="0" applyNumberFormat="1" applyFont="1" applyFill="1" applyBorder="1" applyAlignment="1">
      <alignment horizontal="center"/>
    </xf>
    <xf numFmtId="49" fontId="18" fillId="2" borderId="15" xfId="0" applyNumberFormat="1" applyFont="1" applyFill="1" applyBorder="1" applyAlignment="1">
      <alignment horizontal="center"/>
    </xf>
    <xf numFmtId="49" fontId="18" fillId="2" borderId="7" xfId="0" applyNumberFormat="1" applyFont="1" applyFill="1" applyBorder="1" applyAlignment="1">
      <alignment horizontal="center"/>
    </xf>
    <xf numFmtId="49" fontId="18" fillId="2" borderId="6" xfId="0" applyNumberFormat="1" applyFont="1" applyFill="1" applyBorder="1" applyAlignment="1">
      <alignment horizontal="center"/>
    </xf>
    <xf numFmtId="49" fontId="12" fillId="2" borderId="7" xfId="0" applyNumberFormat="1" applyFont="1" applyFill="1" applyBorder="1" applyAlignment="1">
      <alignment/>
    </xf>
    <xf numFmtId="49" fontId="3" fillId="2" borderId="8" xfId="0" applyNumberFormat="1" applyFont="1" applyFill="1" applyBorder="1" applyAlignment="1">
      <alignment horizontal="left" wrapText="1"/>
    </xf>
    <xf numFmtId="49" fontId="17" fillId="2" borderId="2" xfId="0" applyNumberFormat="1" applyFont="1" applyFill="1" applyBorder="1" applyAlignment="1">
      <alignment horizontal="left" wrapText="1"/>
    </xf>
    <xf numFmtId="49" fontId="18" fillId="2" borderId="11" xfId="0" applyNumberFormat="1" applyFont="1" applyFill="1" applyBorder="1" applyAlignment="1">
      <alignment horizontal="center" wrapText="1"/>
    </xf>
    <xf numFmtId="165" fontId="3" fillId="2" borderId="11" xfId="0" applyNumberFormat="1" applyFont="1" applyFill="1" applyBorder="1" applyAlignment="1">
      <alignment horizontal="right" wrapText="1"/>
    </xf>
    <xf numFmtId="49" fontId="18" fillId="2" borderId="4" xfId="0" applyNumberFormat="1" applyFont="1" applyFill="1" applyBorder="1" applyAlignment="1">
      <alignment horizontal="center"/>
    </xf>
    <xf numFmtId="49" fontId="17" fillId="2" borderId="2" xfId="0" applyNumberFormat="1" applyFont="1" applyFill="1" applyBorder="1" applyAlignment="1">
      <alignment horizontal="center" wrapText="1"/>
    </xf>
    <xf numFmtId="49" fontId="14" fillId="2" borderId="2" xfId="0" applyNumberFormat="1" applyFont="1" applyFill="1" applyBorder="1" applyAlignment="1">
      <alignment horizontal="center" wrapText="1"/>
    </xf>
    <xf numFmtId="49" fontId="14" fillId="2" borderId="6" xfId="0" applyNumberFormat="1" applyFont="1" applyFill="1" applyBorder="1" applyAlignment="1">
      <alignment horizontal="center" wrapText="1"/>
    </xf>
    <xf numFmtId="165" fontId="17" fillId="2" borderId="6" xfId="0" applyNumberFormat="1" applyFont="1" applyFill="1" applyBorder="1" applyAlignment="1">
      <alignment horizontal="right" wrapText="1"/>
    </xf>
    <xf numFmtId="49" fontId="12" fillId="2" borderId="1" xfId="0" applyNumberFormat="1" applyFont="1" applyFill="1" applyBorder="1" applyAlignment="1">
      <alignment horizontal="center"/>
    </xf>
    <xf numFmtId="49" fontId="12" fillId="2" borderId="6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49" fontId="12" fillId="2" borderId="11" xfId="0" applyNumberFormat="1" applyFont="1" applyFill="1" applyBorder="1" applyAlignment="1">
      <alignment horizontal="center" wrapText="1"/>
    </xf>
    <xf numFmtId="49" fontId="3" fillId="2" borderId="11" xfId="0" applyNumberFormat="1" applyFont="1" applyFill="1" applyBorder="1" applyAlignment="1">
      <alignment horizontal="left" wrapText="1"/>
    </xf>
    <xf numFmtId="49" fontId="17" fillId="2" borderId="1" xfId="0" applyNumberFormat="1" applyFont="1" applyFill="1" applyBorder="1" applyAlignment="1">
      <alignment horizontal="left" wrapText="1"/>
    </xf>
    <xf numFmtId="49" fontId="14" fillId="2" borderId="1" xfId="0" applyNumberFormat="1" applyFont="1" applyFill="1" applyBorder="1" applyAlignment="1">
      <alignment horizontal="center" wrapText="1"/>
    </xf>
    <xf numFmtId="165" fontId="17" fillId="2" borderId="1" xfId="0" applyNumberFormat="1" applyFont="1" applyFill="1" applyBorder="1" applyAlignment="1">
      <alignment horizontal="right" wrapText="1"/>
    </xf>
    <xf numFmtId="165" fontId="17" fillId="2" borderId="3" xfId="0" applyNumberFormat="1" applyFont="1" applyFill="1" applyBorder="1" applyAlignment="1">
      <alignment horizontal="right" wrapText="1"/>
    </xf>
    <xf numFmtId="165" fontId="17" fillId="2" borderId="5" xfId="0" applyNumberFormat="1" applyFont="1" applyFill="1" applyBorder="1" applyAlignment="1">
      <alignment horizontal="right" wrapText="1"/>
    </xf>
    <xf numFmtId="49" fontId="9" fillId="2" borderId="18" xfId="0" applyNumberFormat="1" applyFont="1" applyFill="1" applyBorder="1" applyAlignment="1">
      <alignment horizontal="left" wrapText="1"/>
    </xf>
    <xf numFmtId="165" fontId="23" fillId="2" borderId="5" xfId="0" applyNumberFormat="1" applyFont="1" applyFill="1" applyBorder="1" applyAlignment="1">
      <alignment horizontal="right" wrapText="1"/>
    </xf>
    <xf numFmtId="49" fontId="12" fillId="2" borderId="10" xfId="0" applyNumberFormat="1" applyFont="1" applyFill="1" applyBorder="1" applyAlignment="1">
      <alignment horizontal="center"/>
    </xf>
    <xf numFmtId="165" fontId="17" fillId="2" borderId="10" xfId="0" applyNumberFormat="1" applyFont="1" applyFill="1" applyBorder="1" applyAlignment="1">
      <alignment horizontal="right" wrapText="1"/>
    </xf>
    <xf numFmtId="49" fontId="12" fillId="2" borderId="7" xfId="0" applyNumberFormat="1" applyFont="1" applyFill="1" applyBorder="1" applyAlignment="1">
      <alignment horizontal="center"/>
    </xf>
    <xf numFmtId="49" fontId="18" fillId="2" borderId="2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left" wrapText="1"/>
    </xf>
    <xf numFmtId="49" fontId="9" fillId="2" borderId="2" xfId="0" applyNumberFormat="1" applyFont="1" applyFill="1" applyBorder="1" applyAlignment="1">
      <alignment horizontal="center" wrapText="1"/>
    </xf>
    <xf numFmtId="165" fontId="23" fillId="2" borderId="2" xfId="0" applyNumberFormat="1" applyFont="1" applyFill="1" applyBorder="1" applyAlignment="1">
      <alignment horizontal="right" wrapText="1"/>
    </xf>
    <xf numFmtId="165" fontId="11" fillId="2" borderId="1" xfId="0" applyNumberFormat="1" applyFont="1" applyFill="1" applyBorder="1" applyAlignment="1">
      <alignment horizontal="right" wrapText="1"/>
    </xf>
    <xf numFmtId="165" fontId="21" fillId="2" borderId="1" xfId="0" applyNumberFormat="1" applyFont="1" applyFill="1" applyBorder="1" applyAlignment="1">
      <alignment horizontal="right" wrapText="1"/>
    </xf>
    <xf numFmtId="49" fontId="14" fillId="2" borderId="18" xfId="0" applyNumberFormat="1" applyFont="1" applyFill="1" applyBorder="1" applyAlignment="1">
      <alignment horizontal="center" wrapText="1"/>
    </xf>
    <xf numFmtId="49" fontId="14" fillId="2" borderId="19" xfId="0" applyNumberFormat="1" applyFont="1" applyFill="1" applyBorder="1" applyAlignment="1">
      <alignment horizontal="center" wrapText="1"/>
    </xf>
    <xf numFmtId="49" fontId="23" fillId="2" borderId="6" xfId="0" applyNumberFormat="1" applyFont="1" applyFill="1" applyBorder="1" applyAlignment="1">
      <alignment horizontal="left" wrapText="1"/>
    </xf>
    <xf numFmtId="49" fontId="14" fillId="2" borderId="24" xfId="0" applyNumberFormat="1" applyFont="1" applyFill="1" applyBorder="1" applyAlignment="1">
      <alignment horizontal="center" wrapText="1"/>
    </xf>
    <xf numFmtId="49" fontId="14" fillId="2" borderId="25" xfId="0" applyNumberFormat="1" applyFont="1" applyFill="1" applyBorder="1" applyAlignment="1">
      <alignment horizontal="center" wrapText="1"/>
    </xf>
    <xf numFmtId="165" fontId="9" fillId="2" borderId="6" xfId="0" applyNumberFormat="1" applyFont="1" applyFill="1" applyBorder="1" applyAlignment="1">
      <alignment horizontal="right" wrapText="1"/>
    </xf>
    <xf numFmtId="49" fontId="17" fillId="2" borderId="1" xfId="0" applyNumberFormat="1" applyFont="1" applyFill="1" applyBorder="1" applyAlignment="1">
      <alignment horizontal="center" wrapText="1"/>
    </xf>
    <xf numFmtId="49" fontId="1" fillId="0" borderId="26" xfId="0" applyNumberFormat="1" applyFont="1" applyBorder="1" applyAlignment="1">
      <alignment horizontal="center" vertical="center" wrapText="1"/>
    </xf>
    <xf numFmtId="165" fontId="25" fillId="0" borderId="5" xfId="0" applyNumberFormat="1" applyFont="1" applyFill="1" applyBorder="1" applyAlignment="1">
      <alignment horizontal="right" wrapText="1"/>
    </xf>
    <xf numFmtId="49" fontId="12" fillId="2" borderId="27" xfId="0" applyNumberFormat="1" applyFont="1" applyFill="1" applyBorder="1" applyAlignment="1">
      <alignment horizontal="center" wrapText="1"/>
    </xf>
    <xf numFmtId="49" fontId="12" fillId="2" borderId="28" xfId="0" applyNumberFormat="1" applyFont="1" applyFill="1" applyBorder="1" applyAlignment="1">
      <alignment horizontal="center" wrapText="1"/>
    </xf>
    <xf numFmtId="49" fontId="12" fillId="2" borderId="11" xfId="0" applyNumberFormat="1" applyFont="1" applyFill="1" applyBorder="1" applyAlignment="1">
      <alignment horizontal="center" wrapText="1"/>
    </xf>
    <xf numFmtId="49" fontId="26" fillId="2" borderId="8" xfId="0" applyNumberFormat="1" applyFont="1" applyFill="1" applyBorder="1" applyAlignment="1">
      <alignment horizontal="center" wrapText="1"/>
    </xf>
    <xf numFmtId="49" fontId="26" fillId="2" borderId="29" xfId="0" applyNumberFormat="1" applyFont="1" applyFill="1" applyBorder="1" applyAlignment="1">
      <alignment horizontal="center" wrapText="1"/>
    </xf>
    <xf numFmtId="49" fontId="26" fillId="2" borderId="9" xfId="0" applyNumberFormat="1" applyFont="1" applyFill="1" applyBorder="1" applyAlignment="1">
      <alignment horizontal="center" wrapText="1"/>
    </xf>
    <xf numFmtId="49" fontId="18" fillId="2" borderId="30" xfId="0" applyNumberFormat="1" applyFont="1" applyFill="1" applyBorder="1" applyAlignment="1">
      <alignment wrapText="1"/>
    </xf>
    <xf numFmtId="49" fontId="18" fillId="2" borderId="31" xfId="0" applyNumberFormat="1" applyFont="1" applyFill="1" applyBorder="1" applyAlignment="1">
      <alignment wrapText="1"/>
    </xf>
    <xf numFmtId="49" fontId="18" fillId="2" borderId="4" xfId="0" applyNumberFormat="1" applyFont="1" applyFill="1" applyBorder="1" applyAlignment="1">
      <alignment wrapText="1"/>
    </xf>
    <xf numFmtId="49" fontId="18" fillId="2" borderId="9" xfId="0" applyNumberFormat="1" applyFont="1" applyFill="1" applyBorder="1" applyAlignment="1">
      <alignment wrapText="1"/>
    </xf>
    <xf numFmtId="49" fontId="12" fillId="0" borderId="5" xfId="0" applyNumberFormat="1" applyFont="1" applyFill="1" applyBorder="1" applyAlignment="1">
      <alignment horizontal="center" wrapText="1"/>
    </xf>
    <xf numFmtId="49" fontId="12" fillId="2" borderId="5" xfId="0" applyNumberFormat="1" applyFont="1" applyFill="1" applyBorder="1" applyAlignment="1">
      <alignment horizontal="center" wrapText="1"/>
    </xf>
    <xf numFmtId="49" fontId="12" fillId="2" borderId="20" xfId="0" applyNumberFormat="1" applyFont="1" applyFill="1" applyBorder="1" applyAlignment="1">
      <alignment horizontal="center" wrapText="1"/>
    </xf>
    <xf numFmtId="49" fontId="12" fillId="2" borderId="21" xfId="0" applyNumberFormat="1" applyFont="1" applyFill="1" applyBorder="1" applyAlignment="1">
      <alignment horizontal="center" wrapText="1"/>
    </xf>
    <xf numFmtId="49" fontId="12" fillId="2" borderId="18" xfId="0" applyNumberFormat="1" applyFont="1" applyFill="1" applyBorder="1" applyAlignment="1">
      <alignment horizontal="center" wrapText="1"/>
    </xf>
    <xf numFmtId="49" fontId="12" fillId="0" borderId="5" xfId="0" applyNumberFormat="1" applyFont="1" applyFill="1" applyBorder="1" applyAlignment="1">
      <alignment horizontal="center" wrapText="1"/>
    </xf>
    <xf numFmtId="49" fontId="18" fillId="0" borderId="5" xfId="0" applyNumberFormat="1" applyFont="1" applyFill="1" applyBorder="1" applyAlignment="1">
      <alignment horizontal="center" wrapText="1"/>
    </xf>
    <xf numFmtId="49" fontId="12" fillId="0" borderId="18" xfId="0" applyNumberFormat="1" applyFont="1" applyFill="1" applyBorder="1" applyAlignment="1">
      <alignment horizontal="center" wrapText="1"/>
    </xf>
    <xf numFmtId="49" fontId="12" fillId="0" borderId="19" xfId="0" applyNumberFormat="1" applyFont="1" applyFill="1" applyBorder="1" applyAlignment="1">
      <alignment horizontal="center" wrapText="1"/>
    </xf>
    <xf numFmtId="49" fontId="18" fillId="2" borderId="32" xfId="0" applyNumberFormat="1" applyFont="1" applyFill="1" applyBorder="1" applyAlignment="1">
      <alignment horizontal="center" wrapText="1"/>
    </xf>
    <xf numFmtId="49" fontId="18" fillId="2" borderId="33" xfId="0" applyNumberFormat="1" applyFont="1" applyFill="1" applyBorder="1" applyAlignment="1">
      <alignment horizontal="center" wrapText="1"/>
    </xf>
    <xf numFmtId="49" fontId="18" fillId="0" borderId="30" xfId="0" applyNumberFormat="1" applyFont="1" applyFill="1" applyBorder="1" applyAlignment="1">
      <alignment horizontal="center" wrapText="1"/>
    </xf>
    <xf numFmtId="49" fontId="18" fillId="0" borderId="31" xfId="0" applyNumberFormat="1" applyFont="1" applyFill="1" applyBorder="1" applyAlignment="1">
      <alignment horizontal="center" wrapText="1"/>
    </xf>
    <xf numFmtId="49" fontId="12" fillId="2" borderId="34" xfId="0" applyNumberFormat="1" applyFont="1" applyFill="1" applyBorder="1" applyAlignment="1">
      <alignment horizontal="center" wrapText="1"/>
    </xf>
    <xf numFmtId="49" fontId="12" fillId="2" borderId="35" xfId="0" applyNumberFormat="1" applyFont="1" applyFill="1" applyBorder="1" applyAlignment="1">
      <alignment horizontal="center" wrapText="1"/>
    </xf>
    <xf numFmtId="49" fontId="12" fillId="2" borderId="9" xfId="0" applyNumberFormat="1" applyFont="1" applyFill="1" applyBorder="1" applyAlignment="1">
      <alignment horizontal="center" wrapText="1"/>
    </xf>
    <xf numFmtId="49" fontId="18" fillId="2" borderId="8" xfId="0" applyNumberFormat="1" applyFont="1" applyFill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center" wrapText="1"/>
    </xf>
    <xf numFmtId="49" fontId="18" fillId="0" borderId="4" xfId="0" applyNumberFormat="1" applyFont="1" applyFill="1" applyBorder="1" applyAlignment="1">
      <alignment horizontal="center" wrapText="1"/>
    </xf>
    <xf numFmtId="49" fontId="12" fillId="2" borderId="7" xfId="0" applyNumberFormat="1" applyFont="1" applyFill="1" applyBorder="1" applyAlignment="1">
      <alignment horizontal="center" wrapText="1"/>
    </xf>
    <xf numFmtId="49" fontId="12" fillId="2" borderId="16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49" fontId="12" fillId="2" borderId="2" xfId="0" applyNumberFormat="1" applyFont="1" applyFill="1" applyBorder="1" applyAlignment="1">
      <alignment horizontal="center" wrapText="1"/>
    </xf>
    <xf numFmtId="49" fontId="12" fillId="2" borderId="7" xfId="0" applyNumberFormat="1" applyFont="1" applyFill="1" applyBorder="1" applyAlignment="1">
      <alignment horizont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21" fillId="3" borderId="12" xfId="0" applyNumberFormat="1" applyFont="1" applyFill="1" applyBorder="1" applyAlignment="1">
      <alignment horizontal="center" wrapText="1"/>
    </xf>
    <xf numFmtId="49" fontId="11" fillId="2" borderId="5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right" wrapText="1"/>
    </xf>
    <xf numFmtId="165" fontId="16" fillId="0" borderId="5" xfId="0" applyNumberFormat="1" applyFont="1" applyFill="1" applyBorder="1" applyAlignment="1">
      <alignment horizontal="right" wrapText="1"/>
    </xf>
    <xf numFmtId="49" fontId="17" fillId="0" borderId="4" xfId="0" applyNumberFormat="1" applyFont="1" applyFill="1" applyBorder="1" applyAlignment="1">
      <alignment horizontal="center" wrapText="1"/>
    </xf>
    <xf numFmtId="165" fontId="9" fillId="0" borderId="4" xfId="0" applyNumberFormat="1" applyFont="1" applyFill="1" applyBorder="1" applyAlignment="1">
      <alignment horizontal="right" wrapText="1"/>
    </xf>
    <xf numFmtId="165" fontId="16" fillId="0" borderId="4" xfId="0" applyNumberFormat="1" applyFont="1" applyFill="1" applyBorder="1" applyAlignment="1">
      <alignment horizontal="right" wrapText="1"/>
    </xf>
    <xf numFmtId="165" fontId="1" fillId="0" borderId="36" xfId="0" applyNumberFormat="1" applyFont="1" applyFill="1" applyBorder="1" applyAlignment="1">
      <alignment horizontal="right" wrapText="1"/>
    </xf>
    <xf numFmtId="165" fontId="3" fillId="0" borderId="36" xfId="0" applyNumberFormat="1" applyFont="1" applyFill="1" applyBorder="1" applyAlignment="1">
      <alignment horizontal="right" wrapText="1"/>
    </xf>
    <xf numFmtId="49" fontId="12" fillId="0" borderId="37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left" wrapText="1"/>
    </xf>
    <xf numFmtId="49" fontId="11" fillId="2" borderId="4" xfId="0" applyNumberFormat="1" applyFont="1" applyFill="1" applyBorder="1" applyAlignment="1">
      <alignment horizontal="center" wrapText="1"/>
    </xf>
    <xf numFmtId="49" fontId="12" fillId="2" borderId="4" xfId="0" applyNumberFormat="1" applyFont="1" applyFill="1" applyBorder="1" applyAlignment="1">
      <alignment horizontal="center" wrapText="1"/>
    </xf>
    <xf numFmtId="49" fontId="24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wrapText="1"/>
    </xf>
    <xf numFmtId="49" fontId="12" fillId="0" borderId="5" xfId="0" applyNumberFormat="1" applyFont="1" applyFill="1" applyBorder="1" applyAlignment="1">
      <alignment horizontal="center"/>
    </xf>
    <xf numFmtId="165" fontId="10" fillId="0" borderId="5" xfId="0" applyNumberFormat="1" applyFont="1" applyFill="1" applyBorder="1" applyAlignment="1">
      <alignment horizontal="right" wrapText="1"/>
    </xf>
    <xf numFmtId="165" fontId="3" fillId="0" borderId="6" xfId="0" applyNumberFormat="1" applyFont="1" applyFill="1" applyBorder="1" applyAlignment="1">
      <alignment horizontal="right" wrapText="1"/>
    </xf>
    <xf numFmtId="49" fontId="12" fillId="0" borderId="5" xfId="0" applyNumberFormat="1" applyFont="1" applyFill="1" applyBorder="1" applyAlignment="1">
      <alignment horizontal="left" wrapText="1"/>
    </xf>
    <xf numFmtId="49" fontId="17" fillId="0" borderId="2" xfId="0" applyNumberFormat="1" applyFont="1" applyFill="1" applyBorder="1" applyAlignment="1">
      <alignment horizontal="left" wrapText="1"/>
    </xf>
    <xf numFmtId="165" fontId="3" fillId="0" borderId="29" xfId="0" applyNumberFormat="1" applyFont="1" applyFill="1" applyBorder="1" applyAlignment="1">
      <alignment horizontal="right" wrapText="1"/>
    </xf>
    <xf numFmtId="165" fontId="3" fillId="0" borderId="29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9" fillId="0" borderId="18" xfId="0" applyNumberFormat="1" applyFont="1" applyFill="1" applyBorder="1" applyAlignment="1">
      <alignment horizontal="left" wrapText="1"/>
    </xf>
    <xf numFmtId="165" fontId="23" fillId="0" borderId="5" xfId="0" applyNumberFormat="1" applyFont="1" applyFill="1" applyBorder="1" applyAlignment="1">
      <alignment horizontal="right" wrapText="1"/>
    </xf>
    <xf numFmtId="49" fontId="13" fillId="2" borderId="1" xfId="0" applyNumberFormat="1" applyFont="1" applyFill="1" applyBorder="1" applyAlignment="1">
      <alignment horizontal="center" wrapText="1"/>
    </xf>
    <xf numFmtId="49" fontId="14" fillId="2" borderId="5" xfId="0" applyNumberFormat="1" applyFont="1" applyFill="1" applyBorder="1" applyAlignment="1">
      <alignment horizontal="center" wrapText="1"/>
    </xf>
    <xf numFmtId="49" fontId="12" fillId="2" borderId="5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center" wrapText="1"/>
    </xf>
    <xf numFmtId="49" fontId="12" fillId="2" borderId="19" xfId="0" applyNumberFormat="1" applyFont="1" applyFill="1" applyBorder="1" applyAlignment="1">
      <alignment horizontal="center" wrapText="1"/>
    </xf>
    <xf numFmtId="49" fontId="12" fillId="2" borderId="34" xfId="0" applyNumberFormat="1" applyFont="1" applyFill="1" applyBorder="1" applyAlignment="1">
      <alignment horizontal="center" wrapText="1"/>
    </xf>
    <xf numFmtId="49" fontId="12" fillId="2" borderId="35" xfId="0" applyNumberFormat="1" applyFont="1" applyFill="1" applyBorder="1" applyAlignment="1">
      <alignment horizontal="center" wrapText="1"/>
    </xf>
    <xf numFmtId="49" fontId="12" fillId="0" borderId="5" xfId="0" applyNumberFormat="1" applyFont="1" applyFill="1" applyBorder="1" applyAlignment="1">
      <alignment horizontal="center" wrapText="1"/>
    </xf>
    <xf numFmtId="49" fontId="3" fillId="0" borderId="38" xfId="0" applyNumberFormat="1" applyFont="1" applyFill="1" applyBorder="1" applyAlignment="1">
      <alignment horizontal="center" wrapText="1"/>
    </xf>
    <xf numFmtId="49" fontId="3" fillId="0" borderId="39" xfId="0" applyNumberFormat="1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wrapText="1"/>
    </xf>
    <xf numFmtId="49" fontId="21" fillId="2" borderId="12" xfId="0" applyNumberFormat="1" applyFont="1" applyFill="1" applyBorder="1" applyAlignment="1">
      <alignment horizontal="center" wrapText="1"/>
    </xf>
    <xf numFmtId="49" fontId="18" fillId="0" borderId="30" xfId="0" applyNumberFormat="1" applyFont="1" applyFill="1" applyBorder="1" applyAlignment="1">
      <alignment horizontal="center" wrapText="1"/>
    </xf>
    <xf numFmtId="49" fontId="18" fillId="0" borderId="31" xfId="0" applyNumberFormat="1" applyFont="1" applyFill="1" applyBorder="1" applyAlignment="1">
      <alignment horizontal="center" wrapText="1"/>
    </xf>
    <xf numFmtId="49" fontId="12" fillId="0" borderId="30" xfId="0" applyNumberFormat="1" applyFont="1" applyFill="1" applyBorder="1" applyAlignment="1">
      <alignment horizontal="center" wrapText="1"/>
    </xf>
    <xf numFmtId="49" fontId="12" fillId="0" borderId="31" xfId="0" applyNumberFormat="1" applyFont="1" applyFill="1" applyBorder="1" applyAlignment="1">
      <alignment horizontal="center" wrapText="1"/>
    </xf>
    <xf numFmtId="49" fontId="12" fillId="0" borderId="18" xfId="0" applyNumberFormat="1" applyFont="1" applyFill="1" applyBorder="1" applyAlignment="1">
      <alignment horizontal="center" wrapText="1"/>
    </xf>
    <xf numFmtId="49" fontId="12" fillId="0" borderId="19" xfId="0" applyNumberFormat="1" applyFont="1" applyFill="1" applyBorder="1" applyAlignment="1">
      <alignment horizontal="center" wrapText="1"/>
    </xf>
    <xf numFmtId="49" fontId="18" fillId="0" borderId="5" xfId="0" applyNumberFormat="1" applyFont="1" applyFill="1" applyBorder="1" applyAlignment="1">
      <alignment horizontal="center" wrapText="1"/>
    </xf>
    <xf numFmtId="49" fontId="18" fillId="2" borderId="5" xfId="0" applyNumberFormat="1" applyFont="1" applyFill="1" applyBorder="1" applyAlignment="1">
      <alignment horizontal="center" wrapText="1"/>
    </xf>
    <xf numFmtId="49" fontId="11" fillId="0" borderId="4" xfId="0" applyNumberFormat="1" applyFont="1" applyFill="1" applyBorder="1" applyAlignment="1">
      <alignment horizontal="left" wrapText="1"/>
    </xf>
    <xf numFmtId="49" fontId="17" fillId="0" borderId="2" xfId="0" applyNumberFormat="1" applyFont="1" applyFill="1" applyBorder="1" applyAlignment="1">
      <alignment horizontal="left" wrapText="1"/>
    </xf>
    <xf numFmtId="49" fontId="12" fillId="0" borderId="34" xfId="0" applyNumberFormat="1" applyFont="1" applyFill="1" applyBorder="1" applyAlignment="1">
      <alignment horizontal="center" wrapText="1"/>
    </xf>
    <xf numFmtId="49" fontId="12" fillId="0" borderId="35" xfId="0" applyNumberFormat="1" applyFont="1" applyFill="1" applyBorder="1" applyAlignment="1">
      <alignment horizontal="center" wrapText="1"/>
    </xf>
    <xf numFmtId="49" fontId="12" fillId="0" borderId="20" xfId="0" applyNumberFormat="1" applyFont="1" applyFill="1" applyBorder="1" applyAlignment="1">
      <alignment horizontal="center" wrapText="1"/>
    </xf>
    <xf numFmtId="49" fontId="12" fillId="0" borderId="21" xfId="0" applyNumberFormat="1" applyFont="1" applyFill="1" applyBorder="1" applyAlignment="1">
      <alignment horizont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wrapText="1"/>
    </xf>
    <xf numFmtId="49" fontId="17" fillId="2" borderId="26" xfId="0" applyNumberFormat="1" applyFont="1" applyFill="1" applyBorder="1" applyAlignment="1">
      <alignment horizontal="center" wrapText="1"/>
    </xf>
    <xf numFmtId="49" fontId="17" fillId="2" borderId="40" xfId="0" applyNumberFormat="1" applyFont="1" applyFill="1" applyBorder="1" applyAlignment="1">
      <alignment horizontal="center" wrapText="1"/>
    </xf>
    <xf numFmtId="49" fontId="12" fillId="2" borderId="3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49" fontId="17" fillId="2" borderId="5" xfId="0" applyNumberFormat="1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center" vertical="top" wrapText="1"/>
    </xf>
    <xf numFmtId="49" fontId="12" fillId="0" borderId="3" xfId="0" applyNumberFormat="1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vertical="top" wrapText="1"/>
    </xf>
    <xf numFmtId="49" fontId="1" fillId="2" borderId="26" xfId="0" applyNumberFormat="1" applyFont="1" applyFill="1" applyBorder="1" applyAlignment="1">
      <alignment horizontal="center" wrapText="1"/>
    </xf>
    <xf numFmtId="49" fontId="1" fillId="2" borderId="41" xfId="0" applyNumberFormat="1" applyFont="1" applyFill="1" applyBorder="1" applyAlignment="1">
      <alignment horizontal="center" wrapText="1"/>
    </xf>
    <xf numFmtId="49" fontId="1" fillId="2" borderId="40" xfId="0" applyNumberFormat="1" applyFont="1" applyFill="1" applyBorder="1" applyAlignment="1">
      <alignment horizontal="center" wrapText="1"/>
    </xf>
    <xf numFmtId="49" fontId="18" fillId="2" borderId="20" xfId="0" applyNumberFormat="1" applyFont="1" applyFill="1" applyBorder="1" applyAlignment="1">
      <alignment horizontal="center" wrapText="1"/>
    </xf>
    <xf numFmtId="49" fontId="18" fillId="2" borderId="21" xfId="0" applyNumberFormat="1" applyFont="1" applyFill="1" applyBorder="1" applyAlignment="1">
      <alignment horizontal="center" wrapText="1"/>
    </xf>
    <xf numFmtId="49" fontId="3" fillId="2" borderId="11" xfId="0" applyNumberFormat="1" applyFont="1" applyFill="1" applyBorder="1" applyAlignment="1">
      <alignment horizontal="left" wrapText="1"/>
    </xf>
    <xf numFmtId="49" fontId="3" fillId="2" borderId="4" xfId="0" applyNumberFormat="1" applyFont="1" applyFill="1" applyBorder="1" applyAlignment="1">
      <alignment horizontal="left" wrapText="1"/>
    </xf>
    <xf numFmtId="49" fontId="17" fillId="2" borderId="2" xfId="0" applyNumberFormat="1" applyFont="1" applyFill="1" applyBorder="1" applyAlignment="1">
      <alignment horizontal="center" wrapText="1"/>
    </xf>
    <xf numFmtId="49" fontId="13" fillId="2" borderId="10" xfId="0" applyNumberFormat="1" applyFont="1" applyFill="1" applyBorder="1" applyAlignment="1">
      <alignment horizontal="center" wrapText="1"/>
    </xf>
    <xf numFmtId="49" fontId="12" fillId="2" borderId="30" xfId="0" applyNumberFormat="1" applyFont="1" applyFill="1" applyBorder="1" applyAlignment="1">
      <alignment horizontal="center" wrapText="1"/>
    </xf>
    <xf numFmtId="49" fontId="12" fillId="2" borderId="42" xfId="0" applyNumberFormat="1" applyFont="1" applyFill="1" applyBorder="1" applyAlignment="1">
      <alignment horizontal="center" wrapText="1"/>
    </xf>
    <xf numFmtId="49" fontId="12" fillId="2" borderId="31" xfId="0" applyNumberFormat="1" applyFont="1" applyFill="1" applyBorder="1" applyAlignment="1">
      <alignment horizontal="center" wrapText="1"/>
    </xf>
    <xf numFmtId="49" fontId="11" fillId="2" borderId="43" xfId="0" applyNumberFormat="1" applyFont="1" applyFill="1" applyBorder="1" applyAlignment="1">
      <alignment horizontal="center" wrapText="1"/>
    </xf>
    <xf numFmtId="49" fontId="11" fillId="2" borderId="44" xfId="0" applyNumberFormat="1" applyFont="1" applyFill="1" applyBorder="1" applyAlignment="1">
      <alignment horizontal="center" wrapText="1"/>
    </xf>
    <xf numFmtId="49" fontId="11" fillId="2" borderId="45" xfId="0" applyNumberFormat="1" applyFont="1" applyFill="1" applyBorder="1" applyAlignment="1">
      <alignment horizontal="center" wrapText="1"/>
    </xf>
    <xf numFmtId="49" fontId="9" fillId="2" borderId="2" xfId="0" applyNumberFormat="1" applyFont="1" applyFill="1" applyBorder="1" applyAlignment="1">
      <alignment horizontal="center" wrapText="1"/>
    </xf>
    <xf numFmtId="49" fontId="12" fillId="0" borderId="18" xfId="0" applyNumberFormat="1" applyFont="1" applyFill="1" applyBorder="1" applyAlignment="1">
      <alignment horizontal="left" wrapText="1"/>
    </xf>
    <xf numFmtId="49" fontId="12" fillId="0" borderId="19" xfId="0" applyNumberFormat="1" applyFont="1" applyFill="1" applyBorder="1" applyAlignment="1">
      <alignment horizontal="left" wrapText="1"/>
    </xf>
    <xf numFmtId="49" fontId="18" fillId="2" borderId="9" xfId="0" applyNumberFormat="1" applyFont="1" applyFill="1" applyBorder="1" applyAlignment="1">
      <alignment horizontal="center" wrapText="1"/>
    </xf>
    <xf numFmtId="49" fontId="18" fillId="2" borderId="11" xfId="0" applyNumberFormat="1" applyFont="1" applyFill="1" applyBorder="1" applyAlignment="1">
      <alignment horizontal="center" wrapText="1"/>
    </xf>
    <xf numFmtId="49" fontId="18" fillId="0" borderId="7" xfId="0" applyNumberFormat="1" applyFont="1" applyFill="1" applyBorder="1" applyAlignment="1">
      <alignment horizontal="center" wrapText="1"/>
    </xf>
    <xf numFmtId="49" fontId="18" fillId="2" borderId="15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1"/>
  <sheetViews>
    <sheetView tabSelected="1" view="pageBreakPreview" zoomScale="80" zoomScaleNormal="85" zoomScaleSheetLayoutView="80" workbookViewId="0" topLeftCell="A1">
      <selection activeCell="B17" sqref="B17:F17"/>
    </sheetView>
  </sheetViews>
  <sheetFormatPr defaultColWidth="9.00390625" defaultRowHeight="12.75"/>
  <cols>
    <col min="1" max="1" width="10.75390625" style="7" customWidth="1"/>
    <col min="2" max="2" width="47.375" style="8" customWidth="1"/>
    <col min="3" max="4" width="5.75390625" style="9" customWidth="1"/>
    <col min="5" max="5" width="11.875" style="9" customWidth="1"/>
    <col min="6" max="6" width="9.75390625" style="9" customWidth="1"/>
    <col min="7" max="7" width="8.375" style="9" customWidth="1"/>
    <col min="8" max="8" width="11.00390625" style="9" bestFit="1" customWidth="1"/>
    <col min="9" max="9" width="12.125" style="9" customWidth="1"/>
    <col min="10" max="10" width="10.75390625" style="9" hidden="1" customWidth="1"/>
    <col min="11" max="11" width="15.75390625" style="3" bestFit="1" customWidth="1"/>
    <col min="12" max="12" width="14.25390625" style="1" customWidth="1"/>
    <col min="13" max="16384" width="9.125" style="1" customWidth="1"/>
  </cols>
  <sheetData>
    <row r="1" spans="1:11" ht="18">
      <c r="A1" s="21"/>
      <c r="B1" s="30"/>
      <c r="C1" s="31"/>
      <c r="D1" s="31"/>
      <c r="E1" s="336" t="s">
        <v>59</v>
      </c>
      <c r="F1" s="336"/>
      <c r="G1" s="336"/>
      <c r="H1" s="336"/>
      <c r="I1" s="336"/>
      <c r="J1" s="336"/>
      <c r="K1" s="336"/>
    </row>
    <row r="2" spans="1:11" ht="18">
      <c r="A2" s="21"/>
      <c r="B2" s="30"/>
      <c r="C2" s="336" t="s">
        <v>77</v>
      </c>
      <c r="D2" s="336"/>
      <c r="E2" s="336"/>
      <c r="F2" s="336"/>
      <c r="G2" s="336"/>
      <c r="H2" s="336"/>
      <c r="I2" s="336"/>
      <c r="J2" s="336"/>
      <c r="K2" s="336"/>
    </row>
    <row r="3" spans="1:11" ht="18">
      <c r="A3" s="21"/>
      <c r="B3" s="336" t="s">
        <v>116</v>
      </c>
      <c r="C3" s="336"/>
      <c r="D3" s="336"/>
      <c r="E3" s="336"/>
      <c r="F3" s="336"/>
      <c r="G3" s="336"/>
      <c r="H3" s="336"/>
      <c r="I3" s="336"/>
      <c r="J3" s="336"/>
      <c r="K3" s="336"/>
    </row>
    <row r="4" spans="1:11" ht="18">
      <c r="A4" s="21"/>
      <c r="B4" s="32"/>
      <c r="C4" s="336" t="s">
        <v>115</v>
      </c>
      <c r="D4" s="336"/>
      <c r="E4" s="336"/>
      <c r="F4" s="336"/>
      <c r="G4" s="336"/>
      <c r="H4" s="336"/>
      <c r="I4" s="336"/>
      <c r="J4" s="336"/>
      <c r="K4" s="336"/>
    </row>
    <row r="5" spans="1:11" ht="18">
      <c r="A5" s="21"/>
      <c r="B5" s="30"/>
      <c r="C5" s="336" t="s">
        <v>178</v>
      </c>
      <c r="D5" s="336"/>
      <c r="E5" s="336"/>
      <c r="F5" s="336"/>
      <c r="G5" s="336"/>
      <c r="H5" s="336"/>
      <c r="I5" s="336"/>
      <c r="J5" s="336"/>
      <c r="K5" s="336"/>
    </row>
    <row r="6" spans="1:11" ht="18">
      <c r="A6" s="21"/>
      <c r="B6" s="30"/>
      <c r="C6" s="336" t="s">
        <v>151</v>
      </c>
      <c r="D6" s="336"/>
      <c r="E6" s="336"/>
      <c r="F6" s="336"/>
      <c r="G6" s="336"/>
      <c r="H6" s="336"/>
      <c r="I6" s="336"/>
      <c r="J6" s="336"/>
      <c r="K6" s="336"/>
    </row>
    <row r="7" spans="1:11" ht="18">
      <c r="A7" s="21"/>
      <c r="B7" s="30"/>
      <c r="C7" s="336" t="s">
        <v>182</v>
      </c>
      <c r="D7" s="336"/>
      <c r="E7" s="336"/>
      <c r="F7" s="336"/>
      <c r="G7" s="336"/>
      <c r="H7" s="336"/>
      <c r="I7" s="336"/>
      <c r="J7" s="336"/>
      <c r="K7" s="336"/>
    </row>
    <row r="8" spans="1:11" ht="18">
      <c r="A8" s="21"/>
      <c r="B8" s="30"/>
      <c r="C8" s="336" t="s">
        <v>242</v>
      </c>
      <c r="D8" s="336"/>
      <c r="E8" s="336"/>
      <c r="F8" s="336"/>
      <c r="G8" s="336"/>
      <c r="H8" s="336"/>
      <c r="I8" s="336"/>
      <c r="J8" s="336"/>
      <c r="K8" s="336"/>
    </row>
    <row r="9" spans="1:11" ht="18">
      <c r="A9" s="21"/>
      <c r="B9" s="30"/>
      <c r="C9" s="32"/>
      <c r="D9" s="32"/>
      <c r="E9" s="32"/>
      <c r="F9" s="32"/>
      <c r="G9" s="32"/>
      <c r="H9" s="32"/>
      <c r="I9" s="32"/>
      <c r="J9" s="32"/>
      <c r="K9" s="32"/>
    </row>
    <row r="10" spans="1:11" ht="18">
      <c r="A10" s="21"/>
      <c r="B10" s="30"/>
      <c r="C10" s="336"/>
      <c r="D10" s="336"/>
      <c r="E10" s="336"/>
      <c r="F10" s="336"/>
      <c r="G10" s="336"/>
      <c r="H10" s="336"/>
      <c r="I10" s="336"/>
      <c r="J10" s="336"/>
      <c r="K10" s="336"/>
    </row>
    <row r="11" spans="1:11" ht="24.75" customHeight="1">
      <c r="A11" s="378" t="s">
        <v>0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</row>
    <row r="12" spans="1:11" ht="24.75" customHeight="1">
      <c r="A12" s="378" t="s">
        <v>1</v>
      </c>
      <c r="B12" s="378"/>
      <c r="C12" s="378"/>
      <c r="D12" s="378"/>
      <c r="E12" s="378"/>
      <c r="F12" s="378"/>
      <c r="G12" s="378"/>
      <c r="H12" s="378"/>
      <c r="I12" s="378"/>
      <c r="J12" s="378"/>
      <c r="K12" s="378"/>
    </row>
    <row r="13" spans="1:11" ht="18.75" customHeight="1">
      <c r="A13" s="378" t="s">
        <v>154</v>
      </c>
      <c r="B13" s="378"/>
      <c r="C13" s="378"/>
      <c r="D13" s="378"/>
      <c r="E13" s="378"/>
      <c r="F13" s="378"/>
      <c r="G13" s="378"/>
      <c r="H13" s="378"/>
      <c r="I13" s="378"/>
      <c r="J13" s="378"/>
      <c r="K13" s="378"/>
    </row>
    <row r="14" spans="1:11" ht="14.25" thickBot="1">
      <c r="A14" s="22"/>
      <c r="B14" s="23"/>
      <c r="C14" s="24"/>
      <c r="D14" s="24"/>
      <c r="E14" s="24"/>
      <c r="F14" s="24"/>
      <c r="G14" s="24"/>
      <c r="H14" s="24"/>
      <c r="I14" s="24"/>
      <c r="J14" s="24"/>
      <c r="K14" s="25"/>
    </row>
    <row r="15" spans="1:11" ht="39" customHeight="1" thickBot="1">
      <c r="A15" s="337" t="s">
        <v>2</v>
      </c>
      <c r="B15" s="337" t="s">
        <v>60</v>
      </c>
      <c r="C15" s="337" t="s">
        <v>12</v>
      </c>
      <c r="D15" s="337"/>
      <c r="E15" s="337" t="s">
        <v>13</v>
      </c>
      <c r="F15" s="337" t="s">
        <v>14</v>
      </c>
      <c r="G15" s="337" t="s">
        <v>52</v>
      </c>
      <c r="H15" s="337" t="s">
        <v>117</v>
      </c>
      <c r="I15" s="337"/>
      <c r="J15" s="376"/>
      <c r="K15" s="379" t="s">
        <v>21</v>
      </c>
    </row>
    <row r="16" spans="1:11" ht="17.25" customHeight="1" thickBot="1">
      <c r="A16" s="337"/>
      <c r="B16" s="337"/>
      <c r="C16" s="337"/>
      <c r="D16" s="337"/>
      <c r="E16" s="337"/>
      <c r="F16" s="337"/>
      <c r="G16" s="337"/>
      <c r="H16" s="28" t="s">
        <v>19</v>
      </c>
      <c r="I16" s="28" t="s">
        <v>20</v>
      </c>
      <c r="J16" s="280" t="s">
        <v>114</v>
      </c>
      <c r="K16" s="379"/>
    </row>
    <row r="17" spans="1:11" ht="17.25">
      <c r="A17" s="140" t="s">
        <v>11</v>
      </c>
      <c r="B17" s="319" t="s">
        <v>3</v>
      </c>
      <c r="C17" s="319"/>
      <c r="D17" s="319"/>
      <c r="E17" s="319"/>
      <c r="F17" s="319"/>
      <c r="G17" s="38"/>
      <c r="H17" s="38"/>
      <c r="I17" s="38"/>
      <c r="J17" s="38"/>
      <c r="K17" s="141"/>
    </row>
    <row r="18" spans="1:11" ht="15">
      <c r="A18" s="137" t="s">
        <v>25</v>
      </c>
      <c r="B18" s="323" t="s">
        <v>53</v>
      </c>
      <c r="C18" s="323"/>
      <c r="D18" s="323"/>
      <c r="E18" s="323"/>
      <c r="F18" s="323"/>
      <c r="G18" s="39"/>
      <c r="H18" s="40"/>
      <c r="I18" s="40"/>
      <c r="J18" s="40"/>
      <c r="K18" s="40"/>
    </row>
    <row r="19" spans="1:11" ht="26.25" customHeight="1">
      <c r="A19" s="139" t="s">
        <v>61</v>
      </c>
      <c r="B19" s="351" t="s">
        <v>4</v>
      </c>
      <c r="C19" s="351"/>
      <c r="D19" s="351"/>
      <c r="E19" s="351"/>
      <c r="F19" s="351"/>
      <c r="G19" s="47"/>
      <c r="H19" s="48"/>
      <c r="I19" s="48"/>
      <c r="J19" s="48"/>
      <c r="K19" s="48"/>
    </row>
    <row r="20" spans="1:11" ht="30.75">
      <c r="A20" s="143" t="s">
        <v>62</v>
      </c>
      <c r="B20" s="49" t="s">
        <v>156</v>
      </c>
      <c r="C20" s="357" t="s">
        <v>15</v>
      </c>
      <c r="D20" s="357"/>
      <c r="E20" s="185" t="s">
        <v>243</v>
      </c>
      <c r="F20" s="185" t="s">
        <v>44</v>
      </c>
      <c r="G20" s="185" t="s">
        <v>9</v>
      </c>
      <c r="H20" s="51">
        <f>H21</f>
        <v>4000</v>
      </c>
      <c r="I20" s="51">
        <f>I21</f>
        <v>0</v>
      </c>
      <c r="J20" s="51">
        <v>0</v>
      </c>
      <c r="K20" s="51">
        <f>H20+I20</f>
        <v>4000</v>
      </c>
    </row>
    <row r="21" spans="1:11" ht="28.5" customHeight="1">
      <c r="A21" s="142"/>
      <c r="B21" s="86" t="s">
        <v>92</v>
      </c>
      <c r="C21" s="368"/>
      <c r="D21" s="368"/>
      <c r="E21" s="186"/>
      <c r="F21" s="186"/>
      <c r="G21" s="186"/>
      <c r="H21" s="46">
        <f>3000+1000</f>
        <v>4000</v>
      </c>
      <c r="I21" s="41">
        <f>50000-50000</f>
        <v>0</v>
      </c>
      <c r="J21" s="65">
        <v>0</v>
      </c>
      <c r="K21" s="41">
        <f>H21+I21</f>
        <v>4000</v>
      </c>
    </row>
    <row r="22" spans="1:11" ht="19.5" customHeight="1">
      <c r="A22" s="143" t="s">
        <v>161</v>
      </c>
      <c r="B22" s="49" t="s">
        <v>155</v>
      </c>
      <c r="C22" s="364" t="s">
        <v>16</v>
      </c>
      <c r="D22" s="365"/>
      <c r="E22" s="187" t="s">
        <v>243</v>
      </c>
      <c r="F22" s="187" t="s">
        <v>44</v>
      </c>
      <c r="G22" s="187" t="s">
        <v>9</v>
      </c>
      <c r="H22" s="87">
        <f>H23</f>
        <v>2000</v>
      </c>
      <c r="I22" s="87">
        <f>I23</f>
        <v>0</v>
      </c>
      <c r="J22" s="88"/>
      <c r="K22" s="87">
        <f>K23</f>
        <v>2000</v>
      </c>
    </row>
    <row r="23" spans="1:11" ht="28.5" customHeight="1">
      <c r="A23" s="180"/>
      <c r="B23" s="181" t="s">
        <v>152</v>
      </c>
      <c r="C23" s="362"/>
      <c r="D23" s="363"/>
      <c r="E23" s="188"/>
      <c r="F23" s="188"/>
      <c r="G23" s="188"/>
      <c r="H23" s="42">
        <v>2000</v>
      </c>
      <c r="I23" s="42">
        <v>0</v>
      </c>
      <c r="J23" s="88"/>
      <c r="K23" s="42">
        <f>H23+I23</f>
        <v>2000</v>
      </c>
    </row>
    <row r="24" spans="1:11" ht="21" customHeight="1">
      <c r="A24" s="143" t="s">
        <v>162</v>
      </c>
      <c r="B24" s="49" t="s">
        <v>142</v>
      </c>
      <c r="C24" s="366" t="s">
        <v>16</v>
      </c>
      <c r="D24" s="367"/>
      <c r="E24" s="185" t="s">
        <v>150</v>
      </c>
      <c r="F24" s="185" t="s">
        <v>44</v>
      </c>
      <c r="G24" s="185" t="s">
        <v>9</v>
      </c>
      <c r="H24" s="87">
        <f>H25</f>
        <v>0</v>
      </c>
      <c r="I24" s="87">
        <f>I25</f>
        <v>0</v>
      </c>
      <c r="J24" s="88"/>
      <c r="K24" s="87">
        <f>K25</f>
        <v>0</v>
      </c>
    </row>
    <row r="25" spans="1:11" ht="16.5" customHeight="1" thickBot="1">
      <c r="A25" s="146"/>
      <c r="B25" s="129" t="s">
        <v>143</v>
      </c>
      <c r="C25" s="358"/>
      <c r="D25" s="359"/>
      <c r="E25" s="127"/>
      <c r="F25" s="127"/>
      <c r="G25" s="127"/>
      <c r="H25" s="88">
        <f>1000-1000</f>
        <v>0</v>
      </c>
      <c r="I25" s="130">
        <v>0</v>
      </c>
      <c r="J25" s="88"/>
      <c r="K25" s="130">
        <f>H25+I25</f>
        <v>0</v>
      </c>
    </row>
    <row r="26" spans="1:11" ht="30" customHeight="1" thickBot="1">
      <c r="A26" s="144"/>
      <c r="B26" s="26" t="s">
        <v>22</v>
      </c>
      <c r="C26" s="360" t="s">
        <v>45</v>
      </c>
      <c r="D26" s="360"/>
      <c r="E26" s="27"/>
      <c r="F26" s="27"/>
      <c r="G26" s="27"/>
      <c r="H26" s="29">
        <f>H20+H22+H24</f>
        <v>6000</v>
      </c>
      <c r="I26" s="29">
        <f>I20</f>
        <v>0</v>
      </c>
      <c r="J26" s="29">
        <v>0</v>
      </c>
      <c r="K26" s="29">
        <f>H26+I26</f>
        <v>6000</v>
      </c>
    </row>
    <row r="27" spans="1:11" ht="27.75" customHeight="1">
      <c r="A27" s="139" t="s">
        <v>63</v>
      </c>
      <c r="B27" s="335" t="s">
        <v>93</v>
      </c>
      <c r="C27" s="335"/>
      <c r="D27" s="335"/>
      <c r="E27" s="335"/>
      <c r="F27" s="335"/>
      <c r="G27" s="55"/>
      <c r="H27" s="55"/>
      <c r="I27" s="55"/>
      <c r="J27" s="56"/>
      <c r="K27" s="145"/>
    </row>
    <row r="28" spans="1:11" s="18" customFormat="1" ht="20.25" customHeight="1">
      <c r="A28" s="143" t="s">
        <v>64</v>
      </c>
      <c r="B28" s="49" t="s">
        <v>216</v>
      </c>
      <c r="C28" s="322"/>
      <c r="D28" s="322"/>
      <c r="E28" s="45"/>
      <c r="F28" s="45"/>
      <c r="G28" s="45"/>
      <c r="H28" s="43">
        <f>H29</f>
        <v>1000</v>
      </c>
      <c r="I28" s="43">
        <f>I29</f>
        <v>0</v>
      </c>
      <c r="J28" s="43">
        <v>0</v>
      </c>
      <c r="K28" s="43">
        <f>H28+I28</f>
        <v>1000</v>
      </c>
    </row>
    <row r="29" spans="1:11" s="18" customFormat="1" ht="46.5" customHeight="1" thickBot="1">
      <c r="A29" s="146"/>
      <c r="B29" s="118" t="s">
        <v>113</v>
      </c>
      <c r="C29" s="313" t="s">
        <v>43</v>
      </c>
      <c r="D29" s="313"/>
      <c r="E29" s="189" t="s">
        <v>112</v>
      </c>
      <c r="F29" s="189" t="s">
        <v>44</v>
      </c>
      <c r="G29" s="189" t="s">
        <v>9</v>
      </c>
      <c r="H29" s="119">
        <v>1000</v>
      </c>
      <c r="I29" s="119">
        <v>0</v>
      </c>
      <c r="J29" s="119"/>
      <c r="K29" s="119">
        <f>H29+I29</f>
        <v>1000</v>
      </c>
    </row>
    <row r="30" spans="1:11" s="20" customFormat="1" ht="30.75" customHeight="1" thickBot="1">
      <c r="A30" s="144"/>
      <c r="B30" s="26" t="s">
        <v>94</v>
      </c>
      <c r="C30" s="315" t="s">
        <v>46</v>
      </c>
      <c r="D30" s="315"/>
      <c r="E30" s="190"/>
      <c r="F30" s="190"/>
      <c r="G30" s="190"/>
      <c r="H30" s="29">
        <f>H28</f>
        <v>1000</v>
      </c>
      <c r="I30" s="29">
        <f>I28</f>
        <v>0</v>
      </c>
      <c r="J30" s="29">
        <v>0</v>
      </c>
      <c r="K30" s="29">
        <f>H30+I30</f>
        <v>1000</v>
      </c>
    </row>
    <row r="31" spans="1:11" s="20" customFormat="1" ht="25.5" customHeight="1" thickBot="1">
      <c r="A31" s="144"/>
      <c r="B31" s="352" t="s">
        <v>54</v>
      </c>
      <c r="C31" s="352"/>
      <c r="D31" s="352"/>
      <c r="E31" s="352"/>
      <c r="F31" s="352"/>
      <c r="G31" s="27"/>
      <c r="H31" s="29">
        <f>H26+H30</f>
        <v>7000</v>
      </c>
      <c r="I31" s="29">
        <f>I26+I30</f>
        <v>0</v>
      </c>
      <c r="J31" s="29">
        <v>0</v>
      </c>
      <c r="K31" s="29">
        <f>H31+I31</f>
        <v>7000</v>
      </c>
    </row>
    <row r="32" spans="1:11" s="20" customFormat="1" ht="25.5" customHeight="1">
      <c r="A32" s="138" t="s">
        <v>98</v>
      </c>
      <c r="B32" s="314" t="s">
        <v>99</v>
      </c>
      <c r="C32" s="314"/>
      <c r="D32" s="314"/>
      <c r="E32" s="314"/>
      <c r="F32" s="314"/>
      <c r="G32" s="56"/>
      <c r="H32" s="147"/>
      <c r="I32" s="147"/>
      <c r="J32" s="147"/>
      <c r="K32" s="147"/>
    </row>
    <row r="33" spans="1:11" s="20" customFormat="1" ht="45.75" customHeight="1">
      <c r="A33" s="204" t="s">
        <v>163</v>
      </c>
      <c r="B33" s="57" t="s">
        <v>109</v>
      </c>
      <c r="C33" s="312" t="s">
        <v>100</v>
      </c>
      <c r="D33" s="312"/>
      <c r="E33" s="191" t="s">
        <v>103</v>
      </c>
      <c r="F33" s="191" t="s">
        <v>47</v>
      </c>
      <c r="G33" s="191" t="s">
        <v>72</v>
      </c>
      <c r="H33" s="217">
        <v>4000</v>
      </c>
      <c r="I33" s="217">
        <v>0</v>
      </c>
      <c r="J33" s="54"/>
      <c r="K33" s="217">
        <f>H33+I33</f>
        <v>4000</v>
      </c>
    </row>
    <row r="34" spans="1:11" s="20" customFormat="1" ht="60.75" customHeight="1">
      <c r="A34" s="196" t="s">
        <v>183</v>
      </c>
      <c r="B34" s="44" t="s">
        <v>191</v>
      </c>
      <c r="C34" s="293" t="s">
        <v>100</v>
      </c>
      <c r="D34" s="293"/>
      <c r="E34" s="185" t="s">
        <v>186</v>
      </c>
      <c r="F34" s="185" t="s">
        <v>47</v>
      </c>
      <c r="G34" s="185" t="s">
        <v>72</v>
      </c>
      <c r="H34" s="217">
        <v>2648.2</v>
      </c>
      <c r="I34" s="217">
        <v>0</v>
      </c>
      <c r="J34" s="54"/>
      <c r="K34" s="217">
        <f>H34+I34</f>
        <v>2648.2</v>
      </c>
    </row>
    <row r="35" spans="1:11" s="20" customFormat="1" ht="45.75" customHeight="1">
      <c r="A35" s="196" t="s">
        <v>184</v>
      </c>
      <c r="B35" s="57" t="s">
        <v>187</v>
      </c>
      <c r="C35" s="293" t="s">
        <v>100</v>
      </c>
      <c r="D35" s="293"/>
      <c r="E35" s="191" t="s">
        <v>188</v>
      </c>
      <c r="F35" s="191" t="s">
        <v>47</v>
      </c>
      <c r="G35" s="191" t="s">
        <v>72</v>
      </c>
      <c r="H35" s="217">
        <v>664.5</v>
      </c>
      <c r="I35" s="217">
        <v>0</v>
      </c>
      <c r="J35" s="54"/>
      <c r="K35" s="217">
        <f>H35+I35</f>
        <v>664.5</v>
      </c>
    </row>
    <row r="36" spans="1:11" s="20" customFormat="1" ht="58.5" customHeight="1">
      <c r="A36" s="196" t="s">
        <v>185</v>
      </c>
      <c r="B36" s="57" t="s">
        <v>189</v>
      </c>
      <c r="C36" s="293" t="s">
        <v>100</v>
      </c>
      <c r="D36" s="293"/>
      <c r="E36" s="185" t="s">
        <v>190</v>
      </c>
      <c r="F36" s="185" t="s">
        <v>47</v>
      </c>
      <c r="G36" s="185" t="s">
        <v>72</v>
      </c>
      <c r="H36" s="217">
        <v>1194.7</v>
      </c>
      <c r="I36" s="217">
        <v>0</v>
      </c>
      <c r="J36" s="54"/>
      <c r="K36" s="217">
        <f>H36+I36</f>
        <v>1194.7</v>
      </c>
    </row>
    <row r="37" spans="1:11" s="20" customFormat="1" ht="33.75" customHeight="1">
      <c r="A37" s="196" t="s">
        <v>197</v>
      </c>
      <c r="B37" s="57" t="s">
        <v>198</v>
      </c>
      <c r="C37" s="296" t="s">
        <v>100</v>
      </c>
      <c r="D37" s="354"/>
      <c r="E37" s="191" t="s">
        <v>207</v>
      </c>
      <c r="F37" s="191" t="s">
        <v>47</v>
      </c>
      <c r="G37" s="191" t="s">
        <v>72</v>
      </c>
      <c r="H37" s="325">
        <f>H39+H40+H41+H42+H43+H44+12.6+662.2+0.1</f>
        <v>1064</v>
      </c>
      <c r="I37" s="217">
        <f>I39+I40+I41+I42+I43+I44</f>
        <v>0</v>
      </c>
      <c r="J37" s="54"/>
      <c r="K37" s="217">
        <f>H37</f>
        <v>1064</v>
      </c>
    </row>
    <row r="38" spans="1:11" s="20" customFormat="1" ht="15.75" customHeight="1">
      <c r="A38" s="196"/>
      <c r="B38" s="57" t="s">
        <v>199</v>
      </c>
      <c r="C38" s="218"/>
      <c r="D38" s="219"/>
      <c r="E38" s="191"/>
      <c r="F38" s="191"/>
      <c r="G38" s="191"/>
      <c r="H38" s="54"/>
      <c r="I38" s="54"/>
      <c r="J38" s="54"/>
      <c r="K38" s="54"/>
    </row>
    <row r="39" spans="1:11" s="20" customFormat="1" ht="82.5" customHeight="1">
      <c r="A39" s="200"/>
      <c r="B39" s="64" t="s">
        <v>244</v>
      </c>
      <c r="C39" s="355"/>
      <c r="D39" s="356"/>
      <c r="E39" s="221"/>
      <c r="F39" s="221"/>
      <c r="G39" s="221"/>
      <c r="H39" s="66">
        <v>75</v>
      </c>
      <c r="I39" s="66"/>
      <c r="J39" s="54"/>
      <c r="K39" s="66">
        <f aca="true" t="shared" si="0" ref="K39:K46">H39+I39</f>
        <v>75</v>
      </c>
    </row>
    <row r="40" spans="1:11" s="20" customFormat="1" ht="18" customHeight="1">
      <c r="A40" s="222"/>
      <c r="B40" s="67" t="s">
        <v>200</v>
      </c>
      <c r="C40" s="294"/>
      <c r="D40" s="295"/>
      <c r="E40" s="225"/>
      <c r="F40" s="225"/>
      <c r="G40" s="225"/>
      <c r="H40" s="68">
        <v>45</v>
      </c>
      <c r="I40" s="68"/>
      <c r="J40" s="54"/>
      <c r="K40" s="68">
        <f t="shared" si="0"/>
        <v>45</v>
      </c>
    </row>
    <row r="41" spans="1:11" s="20" customFormat="1" ht="30" customHeight="1">
      <c r="A41" s="222"/>
      <c r="B41" s="67" t="s">
        <v>201</v>
      </c>
      <c r="C41" s="223"/>
      <c r="D41" s="224"/>
      <c r="E41" s="225"/>
      <c r="F41" s="225"/>
      <c r="G41" s="225"/>
      <c r="H41" s="68">
        <v>20.1</v>
      </c>
      <c r="I41" s="68"/>
      <c r="J41" s="54"/>
      <c r="K41" s="68">
        <f t="shared" si="0"/>
        <v>20.1</v>
      </c>
    </row>
    <row r="42" spans="1:11" s="20" customFormat="1" ht="22.5" customHeight="1">
      <c r="A42" s="222"/>
      <c r="B42" s="67" t="s">
        <v>202</v>
      </c>
      <c r="C42" s="223"/>
      <c r="D42" s="224"/>
      <c r="E42" s="225"/>
      <c r="F42" s="225"/>
      <c r="G42" s="225"/>
      <c r="H42" s="68">
        <v>45</v>
      </c>
      <c r="I42" s="68"/>
      <c r="J42" s="54"/>
      <c r="K42" s="68">
        <f t="shared" si="0"/>
        <v>45</v>
      </c>
    </row>
    <row r="43" spans="1:11" s="20" customFormat="1" ht="56.25" customHeight="1">
      <c r="A43" s="245"/>
      <c r="B43" s="256" t="s">
        <v>203</v>
      </c>
      <c r="C43" s="282"/>
      <c r="D43" s="283"/>
      <c r="E43" s="284"/>
      <c r="F43" s="284"/>
      <c r="G43" s="284"/>
      <c r="H43" s="246">
        <v>14</v>
      </c>
      <c r="I43" s="246"/>
      <c r="J43" s="54"/>
      <c r="K43" s="246">
        <f t="shared" si="0"/>
        <v>14</v>
      </c>
    </row>
    <row r="44" spans="1:11" s="20" customFormat="1" ht="22.5" customHeight="1">
      <c r="A44" s="222"/>
      <c r="B44" s="67" t="s">
        <v>204</v>
      </c>
      <c r="C44" s="294"/>
      <c r="D44" s="295"/>
      <c r="E44" s="225"/>
      <c r="F44" s="225"/>
      <c r="G44" s="225"/>
      <c r="H44" s="68">
        <v>190</v>
      </c>
      <c r="I44" s="68"/>
      <c r="J44" s="68"/>
      <c r="K44" s="68">
        <f t="shared" si="0"/>
        <v>190</v>
      </c>
    </row>
    <row r="45" spans="1:11" s="20" customFormat="1" ht="20.25" customHeight="1" thickBot="1">
      <c r="A45" s="196"/>
      <c r="B45" s="226" t="s">
        <v>101</v>
      </c>
      <c r="C45" s="312" t="s">
        <v>157</v>
      </c>
      <c r="D45" s="312"/>
      <c r="E45" s="53"/>
      <c r="F45" s="53"/>
      <c r="G45" s="53"/>
      <c r="H45" s="227">
        <f>SUM(H33:H37)</f>
        <v>9571.4</v>
      </c>
      <c r="I45" s="227">
        <f>SUM(I33:I37)</f>
        <v>0</v>
      </c>
      <c r="J45" s="120">
        <v>0</v>
      </c>
      <c r="K45" s="120">
        <f t="shared" si="0"/>
        <v>9571.4</v>
      </c>
    </row>
    <row r="46" spans="1:11" s="19" customFormat="1" ht="18.75" thickBot="1" thickTop="1">
      <c r="A46" s="228"/>
      <c r="B46" s="361" t="s">
        <v>17</v>
      </c>
      <c r="C46" s="361"/>
      <c r="D46" s="361"/>
      <c r="E46" s="361"/>
      <c r="F46" s="361"/>
      <c r="G46" s="229"/>
      <c r="H46" s="230">
        <f>H31+H45</f>
        <v>16571.4</v>
      </c>
      <c r="I46" s="230">
        <f>I31</f>
        <v>0</v>
      </c>
      <c r="J46" s="101">
        <v>0</v>
      </c>
      <c r="K46" s="101">
        <f t="shared" si="0"/>
        <v>16571.4</v>
      </c>
    </row>
    <row r="47" spans="1:11" s="4" customFormat="1" ht="18" thickBot="1" thickTop="1">
      <c r="A47" s="231" t="s">
        <v>18</v>
      </c>
      <c r="B47" s="324" t="s">
        <v>8</v>
      </c>
      <c r="C47" s="324"/>
      <c r="D47" s="324"/>
      <c r="E47" s="324"/>
      <c r="F47" s="324"/>
      <c r="G47" s="58"/>
      <c r="H47" s="59"/>
      <c r="I47" s="59"/>
      <c r="J47" s="102"/>
      <c r="K47" s="102"/>
    </row>
    <row r="48" spans="1:11" s="12" customFormat="1" ht="15">
      <c r="A48" s="143" t="s">
        <v>26</v>
      </c>
      <c r="B48" s="351" t="s">
        <v>4</v>
      </c>
      <c r="C48" s="351"/>
      <c r="D48" s="351"/>
      <c r="E48" s="351"/>
      <c r="F48" s="351"/>
      <c r="G48" s="60"/>
      <c r="H48" s="61"/>
      <c r="I48" s="61"/>
      <c r="J48" s="103"/>
      <c r="K48" s="125"/>
    </row>
    <row r="49" spans="1:11" s="12" customFormat="1" ht="15.75">
      <c r="A49" s="232" t="s">
        <v>27</v>
      </c>
      <c r="B49" s="321" t="s">
        <v>67</v>
      </c>
      <c r="C49" s="321"/>
      <c r="D49" s="321"/>
      <c r="E49" s="321"/>
      <c r="F49" s="321"/>
      <c r="G49" s="321"/>
      <c r="H49" s="62"/>
      <c r="I49" s="62"/>
      <c r="J49" s="104"/>
      <c r="K49" s="104"/>
    </row>
    <row r="50" spans="1:11" s="12" customFormat="1" ht="32.25" customHeight="1">
      <c r="A50" s="143" t="s">
        <v>31</v>
      </c>
      <c r="B50" s="63" t="s">
        <v>170</v>
      </c>
      <c r="C50" s="351" t="s">
        <v>16</v>
      </c>
      <c r="D50" s="351"/>
      <c r="E50" s="193" t="s">
        <v>55</v>
      </c>
      <c r="F50" s="193" t="s">
        <v>47</v>
      </c>
      <c r="G50" s="193" t="s">
        <v>10</v>
      </c>
      <c r="H50" s="233">
        <f>H51+H52</f>
        <v>2065.4</v>
      </c>
      <c r="I50" s="233">
        <f>I51</f>
        <v>0</v>
      </c>
      <c r="J50" s="116" t="e">
        <f>J51+#REF!</f>
        <v>#REF!</v>
      </c>
      <c r="K50" s="116">
        <f>H50+I50</f>
        <v>2065.4</v>
      </c>
    </row>
    <row r="51" spans="1:11" s="12" customFormat="1" ht="17.25" customHeight="1">
      <c r="A51" s="150"/>
      <c r="B51" s="163" t="s">
        <v>126</v>
      </c>
      <c r="C51" s="297"/>
      <c r="D51" s="297"/>
      <c r="E51" s="192"/>
      <c r="F51" s="192"/>
      <c r="G51" s="192"/>
      <c r="H51" s="164">
        <f>675.7-319.5</f>
        <v>356.20000000000005</v>
      </c>
      <c r="I51" s="164">
        <v>0</v>
      </c>
      <c r="J51" s="326"/>
      <c r="K51" s="164">
        <f>H51+I51</f>
        <v>356.20000000000005</v>
      </c>
    </row>
    <row r="52" spans="1:11" s="12" customFormat="1" ht="32.25" customHeight="1" thickBot="1">
      <c r="A52" s="150"/>
      <c r="B52" s="208" t="s">
        <v>230</v>
      </c>
      <c r="C52" s="299"/>
      <c r="D52" s="300"/>
      <c r="E52" s="327"/>
      <c r="F52" s="327"/>
      <c r="G52" s="327"/>
      <c r="H52" s="328">
        <v>1709.2</v>
      </c>
      <c r="I52" s="328">
        <v>0</v>
      </c>
      <c r="J52" s="329"/>
      <c r="K52" s="328">
        <f>H52+I52</f>
        <v>1709.2</v>
      </c>
    </row>
    <row r="53" spans="1:11" s="12" customFormat="1" ht="30" customHeight="1">
      <c r="A53" s="149" t="s">
        <v>32</v>
      </c>
      <c r="B53" s="126" t="s">
        <v>212</v>
      </c>
      <c r="C53" s="309" t="s">
        <v>16</v>
      </c>
      <c r="D53" s="309"/>
      <c r="E53" s="194" t="s">
        <v>75</v>
      </c>
      <c r="F53" s="194" t="s">
        <v>47</v>
      </c>
      <c r="G53" s="194" t="s">
        <v>10</v>
      </c>
      <c r="H53" s="125">
        <f>H54</f>
        <v>167.3</v>
      </c>
      <c r="I53" s="125">
        <f>I54</f>
        <v>0</v>
      </c>
      <c r="J53" s="125">
        <v>0</v>
      </c>
      <c r="K53" s="125">
        <f>K54</f>
        <v>167.3</v>
      </c>
    </row>
    <row r="54" spans="1:11" s="12" customFormat="1" ht="24.75" customHeight="1">
      <c r="A54" s="151"/>
      <c r="B54" s="106" t="s">
        <v>126</v>
      </c>
      <c r="C54" s="310"/>
      <c r="D54" s="310"/>
      <c r="E54" s="182"/>
      <c r="F54" s="182"/>
      <c r="G54" s="182"/>
      <c r="H54" s="65">
        <f>251-71-12.7</f>
        <v>167.3</v>
      </c>
      <c r="I54" s="65">
        <v>0</v>
      </c>
      <c r="J54" s="65"/>
      <c r="K54" s="65">
        <f>H54+I54</f>
        <v>167.3</v>
      </c>
    </row>
    <row r="55" spans="1:11" s="12" customFormat="1" ht="15">
      <c r="A55" s="149" t="s">
        <v>33</v>
      </c>
      <c r="B55" s="105" t="s">
        <v>219</v>
      </c>
      <c r="C55" s="297" t="s">
        <v>16</v>
      </c>
      <c r="D55" s="297"/>
      <c r="E55" s="172" t="s">
        <v>90</v>
      </c>
      <c r="F55" s="172" t="s">
        <v>47</v>
      </c>
      <c r="G55" s="172" t="s">
        <v>72</v>
      </c>
      <c r="H55" s="82">
        <f>H56</f>
        <v>2500</v>
      </c>
      <c r="I55" s="82">
        <f>I56</f>
        <v>0</v>
      </c>
      <c r="J55" s="82">
        <v>0</v>
      </c>
      <c r="K55" s="82">
        <f>H55+I55</f>
        <v>2500</v>
      </c>
    </row>
    <row r="56" spans="1:11" s="12" customFormat="1" ht="73.5" customHeight="1" thickBot="1">
      <c r="A56" s="149"/>
      <c r="B56" s="111" t="s">
        <v>218</v>
      </c>
      <c r="C56" s="298"/>
      <c r="D56" s="298"/>
      <c r="E56" s="148"/>
      <c r="F56" s="148"/>
      <c r="G56" s="148"/>
      <c r="H56" s="46">
        <v>2500</v>
      </c>
      <c r="I56" s="46">
        <v>0</v>
      </c>
      <c r="J56" s="69"/>
      <c r="K56" s="46">
        <f>I56+H56</f>
        <v>2500</v>
      </c>
    </row>
    <row r="57" spans="1:11" s="12" customFormat="1" ht="29.25" customHeight="1" thickBot="1">
      <c r="A57" s="149" t="s">
        <v>108</v>
      </c>
      <c r="B57" s="105" t="s">
        <v>171</v>
      </c>
      <c r="C57" s="297" t="s">
        <v>16</v>
      </c>
      <c r="D57" s="297"/>
      <c r="E57" s="172" t="s">
        <v>134</v>
      </c>
      <c r="F57" s="172" t="s">
        <v>47</v>
      </c>
      <c r="G57" s="172" t="s">
        <v>10</v>
      </c>
      <c r="H57" s="112">
        <f>H58</f>
        <v>219.2</v>
      </c>
      <c r="I57" s="112">
        <f>I58</f>
        <v>0</v>
      </c>
      <c r="J57" s="117">
        <v>0</v>
      </c>
      <c r="K57" s="112">
        <f aca="true" t="shared" si="1" ref="K57:K64">H57+I57</f>
        <v>219.2</v>
      </c>
    </row>
    <row r="58" spans="1:11" s="12" customFormat="1" ht="22.5" customHeight="1" thickBot="1">
      <c r="A58" s="167"/>
      <c r="B58" s="179" t="s">
        <v>126</v>
      </c>
      <c r="C58" s="311"/>
      <c r="D58" s="311"/>
      <c r="E58" s="195"/>
      <c r="F58" s="195"/>
      <c r="G58" s="195"/>
      <c r="H58" s="178">
        <f>360.2-140.9-0.1</f>
        <v>219.2</v>
      </c>
      <c r="I58" s="178"/>
      <c r="J58" s="121"/>
      <c r="K58" s="178">
        <f t="shared" si="1"/>
        <v>219.2</v>
      </c>
    </row>
    <row r="59" spans="1:11" s="12" customFormat="1" ht="30.75" customHeight="1" thickBot="1">
      <c r="A59" s="149" t="s">
        <v>110</v>
      </c>
      <c r="B59" s="105" t="s">
        <v>213</v>
      </c>
      <c r="C59" s="297" t="s">
        <v>16</v>
      </c>
      <c r="D59" s="297"/>
      <c r="E59" s="172" t="s">
        <v>135</v>
      </c>
      <c r="F59" s="172" t="s">
        <v>47</v>
      </c>
      <c r="G59" s="172" t="s">
        <v>10</v>
      </c>
      <c r="H59" s="112">
        <f>H60</f>
        <v>296</v>
      </c>
      <c r="I59" s="112">
        <v>0</v>
      </c>
      <c r="J59" s="117">
        <v>0</v>
      </c>
      <c r="K59" s="112">
        <f t="shared" si="1"/>
        <v>296</v>
      </c>
    </row>
    <row r="60" spans="1:11" s="12" customFormat="1" ht="23.25" customHeight="1" thickBot="1">
      <c r="A60" s="149"/>
      <c r="B60" s="111" t="s">
        <v>126</v>
      </c>
      <c r="C60" s="298"/>
      <c r="D60" s="298"/>
      <c r="E60" s="148"/>
      <c r="F60" s="148"/>
      <c r="G60" s="148"/>
      <c r="H60" s="46">
        <f>420.7-98-26.7</f>
        <v>296</v>
      </c>
      <c r="I60" s="46"/>
      <c r="J60" s="121"/>
      <c r="K60" s="46">
        <f t="shared" si="1"/>
        <v>296</v>
      </c>
    </row>
    <row r="61" spans="1:11" s="12" customFormat="1" ht="29.25" customHeight="1" thickBot="1">
      <c r="A61" s="149" t="s">
        <v>136</v>
      </c>
      <c r="B61" s="105" t="s">
        <v>214</v>
      </c>
      <c r="C61" s="297" t="s">
        <v>16</v>
      </c>
      <c r="D61" s="297"/>
      <c r="E61" s="172" t="s">
        <v>138</v>
      </c>
      <c r="F61" s="172" t="s">
        <v>47</v>
      </c>
      <c r="G61" s="172" t="s">
        <v>10</v>
      </c>
      <c r="H61" s="112">
        <f>H62</f>
        <v>533.4</v>
      </c>
      <c r="I61" s="112">
        <f>I62</f>
        <v>0</v>
      </c>
      <c r="J61" s="121"/>
      <c r="K61" s="112">
        <f t="shared" si="1"/>
        <v>533.4</v>
      </c>
    </row>
    <row r="62" spans="1:11" s="12" customFormat="1" ht="23.25" customHeight="1" thickBot="1">
      <c r="A62" s="149"/>
      <c r="B62" s="111" t="s">
        <v>137</v>
      </c>
      <c r="C62" s="298"/>
      <c r="D62" s="298"/>
      <c r="E62" s="148"/>
      <c r="F62" s="148"/>
      <c r="G62" s="148"/>
      <c r="H62" s="46">
        <f>1050-16.8+0.1-500+0.1</f>
        <v>533.4</v>
      </c>
      <c r="I62" s="46">
        <v>0</v>
      </c>
      <c r="J62" s="121"/>
      <c r="K62" s="46">
        <f t="shared" si="1"/>
        <v>533.4</v>
      </c>
    </row>
    <row r="63" spans="1:11" s="12" customFormat="1" ht="28.5" customHeight="1" thickBot="1">
      <c r="A63" s="149" t="s">
        <v>165</v>
      </c>
      <c r="B63" s="105" t="s">
        <v>167</v>
      </c>
      <c r="C63" s="297" t="s">
        <v>16</v>
      </c>
      <c r="D63" s="297"/>
      <c r="E63" s="172" t="s">
        <v>166</v>
      </c>
      <c r="F63" s="172" t="s">
        <v>47</v>
      </c>
      <c r="G63" s="172" t="s">
        <v>10</v>
      </c>
      <c r="H63" s="112">
        <f>H64</f>
        <v>1000</v>
      </c>
      <c r="I63" s="112">
        <f>I64</f>
        <v>0</v>
      </c>
      <c r="J63" s="121"/>
      <c r="K63" s="112">
        <f t="shared" si="1"/>
        <v>1000</v>
      </c>
    </row>
    <row r="64" spans="1:11" s="12" customFormat="1" ht="23.25" customHeight="1">
      <c r="A64" s="167"/>
      <c r="B64" s="179" t="s">
        <v>177</v>
      </c>
      <c r="C64" s="303"/>
      <c r="D64" s="304"/>
      <c r="E64" s="195"/>
      <c r="F64" s="195"/>
      <c r="G64" s="195"/>
      <c r="H64" s="178">
        <f>500+500</f>
        <v>1000</v>
      </c>
      <c r="I64" s="178">
        <v>0</v>
      </c>
      <c r="J64" s="178"/>
      <c r="K64" s="178">
        <f t="shared" si="1"/>
        <v>1000</v>
      </c>
    </row>
    <row r="65" spans="1:11" s="12" customFormat="1" ht="27.75" customHeight="1">
      <c r="A65" s="332" t="s">
        <v>233</v>
      </c>
      <c r="B65" s="156" t="s">
        <v>234</v>
      </c>
      <c r="C65" s="297" t="s">
        <v>16</v>
      </c>
      <c r="D65" s="297"/>
      <c r="E65" s="172" t="s">
        <v>236</v>
      </c>
      <c r="F65" s="172" t="s">
        <v>47</v>
      </c>
      <c r="G65" s="172" t="s">
        <v>10</v>
      </c>
      <c r="H65" s="112">
        <f>H66</f>
        <v>56.7</v>
      </c>
      <c r="I65" s="112">
        <f>I66</f>
        <v>0</v>
      </c>
      <c r="J65" s="112"/>
      <c r="K65" s="330">
        <f>K66</f>
        <v>56.7</v>
      </c>
    </row>
    <row r="66" spans="1:11" s="12" customFormat="1" ht="25.5" customHeight="1">
      <c r="A66" s="332"/>
      <c r="B66" s="111" t="s">
        <v>235</v>
      </c>
      <c r="C66" s="298"/>
      <c r="D66" s="298"/>
      <c r="E66" s="148"/>
      <c r="F66" s="148"/>
      <c r="G66" s="148"/>
      <c r="H66" s="46">
        <v>56.7</v>
      </c>
      <c r="I66" s="46">
        <v>0</v>
      </c>
      <c r="J66" s="46"/>
      <c r="K66" s="331">
        <f>H66+I66</f>
        <v>56.7</v>
      </c>
    </row>
    <row r="67" spans="1:11" s="12" customFormat="1" ht="32.25" thickBot="1">
      <c r="A67" s="236"/>
      <c r="B67" s="70" t="s">
        <v>68</v>
      </c>
      <c r="C67" s="317" t="s">
        <v>16</v>
      </c>
      <c r="D67" s="317"/>
      <c r="E67" s="33"/>
      <c r="F67" s="33"/>
      <c r="G67" s="33"/>
      <c r="H67" s="71">
        <f>H50+H53+H55+H57+H59+H61+H63+H65</f>
        <v>6838</v>
      </c>
      <c r="I67" s="71">
        <f>I50+I53+I55+I57+I59+I61+I63</f>
        <v>0</v>
      </c>
      <c r="J67" s="71" t="e">
        <f>J50+J53+J55+J57+J59</f>
        <v>#REF!</v>
      </c>
      <c r="K67" s="71">
        <f>I67+H67</f>
        <v>6838</v>
      </c>
    </row>
    <row r="68" spans="1:11" s="12" customFormat="1" ht="15.75">
      <c r="A68" s="237" t="s">
        <v>28</v>
      </c>
      <c r="B68" s="334" t="s">
        <v>5</v>
      </c>
      <c r="C68" s="334"/>
      <c r="D68" s="334"/>
      <c r="E68" s="334"/>
      <c r="F68" s="334"/>
      <c r="G68" s="334"/>
      <c r="H68" s="72"/>
      <c r="I68" s="72"/>
      <c r="J68" s="72"/>
      <c r="K68" s="72"/>
    </row>
    <row r="69" spans="1:14" s="11" customFormat="1" ht="27">
      <c r="A69" s="143" t="s">
        <v>29</v>
      </c>
      <c r="B69" s="73" t="s">
        <v>172</v>
      </c>
      <c r="C69" s="351" t="s">
        <v>15</v>
      </c>
      <c r="D69" s="351"/>
      <c r="E69" s="139" t="s">
        <v>58</v>
      </c>
      <c r="F69" s="139" t="s">
        <v>47</v>
      </c>
      <c r="G69" s="139" t="s">
        <v>10</v>
      </c>
      <c r="H69" s="51">
        <f>SUM(H70:H71)</f>
        <v>5475.9</v>
      </c>
      <c r="I69" s="51">
        <f>SUM(I70:I70)</f>
        <v>0</v>
      </c>
      <c r="J69" s="51">
        <v>0</v>
      </c>
      <c r="K69" s="51">
        <f aca="true" t="shared" si="2" ref="K69:K77">H69+I69</f>
        <v>5475.9</v>
      </c>
      <c r="L69" s="10"/>
      <c r="M69" s="10"/>
      <c r="N69" s="10"/>
    </row>
    <row r="70" spans="1:14" s="11" customFormat="1" ht="15">
      <c r="A70" s="238"/>
      <c r="B70" s="133" t="s">
        <v>122</v>
      </c>
      <c r="C70" s="308"/>
      <c r="D70" s="308"/>
      <c r="E70" s="200"/>
      <c r="F70" s="200"/>
      <c r="G70" s="200"/>
      <c r="H70" s="134">
        <v>5247.7</v>
      </c>
      <c r="I70" s="134">
        <v>0</v>
      </c>
      <c r="J70" s="54">
        <v>0</v>
      </c>
      <c r="K70" s="134">
        <f t="shared" si="2"/>
        <v>5247.7</v>
      </c>
      <c r="L70" s="10"/>
      <c r="M70" s="10"/>
      <c r="N70" s="10"/>
    </row>
    <row r="71" spans="1:14" s="11" customFormat="1" ht="15">
      <c r="A71" s="239"/>
      <c r="B71" s="131" t="s">
        <v>220</v>
      </c>
      <c r="C71" s="301"/>
      <c r="D71" s="302"/>
      <c r="E71" s="198"/>
      <c r="F71" s="198"/>
      <c r="G71" s="198"/>
      <c r="H71" s="132">
        <v>228.2</v>
      </c>
      <c r="I71" s="132">
        <v>0</v>
      </c>
      <c r="J71" s="54"/>
      <c r="K71" s="132">
        <f t="shared" si="2"/>
        <v>228.2</v>
      </c>
      <c r="L71" s="10"/>
      <c r="M71" s="10"/>
      <c r="N71" s="10"/>
    </row>
    <row r="72" spans="1:14" s="11" customFormat="1" ht="27">
      <c r="A72" s="143" t="s">
        <v>79</v>
      </c>
      <c r="B72" s="73" t="s">
        <v>215</v>
      </c>
      <c r="C72" s="351" t="s">
        <v>15</v>
      </c>
      <c r="D72" s="351"/>
      <c r="E72" s="139" t="s">
        <v>125</v>
      </c>
      <c r="F72" s="139" t="s">
        <v>47</v>
      </c>
      <c r="G72" s="139" t="s">
        <v>10</v>
      </c>
      <c r="H72" s="51">
        <f>H74+H73</f>
        <v>491.6</v>
      </c>
      <c r="I72" s="51">
        <f>I74</f>
        <v>0</v>
      </c>
      <c r="J72" s="51">
        <v>0</v>
      </c>
      <c r="K72" s="51">
        <f t="shared" si="2"/>
        <v>491.6</v>
      </c>
      <c r="L72" s="10"/>
      <c r="M72" s="10"/>
      <c r="N72" s="10"/>
    </row>
    <row r="73" spans="1:14" s="11" customFormat="1" ht="15">
      <c r="A73" s="234"/>
      <c r="B73" s="176" t="s">
        <v>123</v>
      </c>
      <c r="C73" s="305"/>
      <c r="D73" s="306"/>
      <c r="E73" s="197"/>
      <c r="F73" s="197"/>
      <c r="G73" s="197"/>
      <c r="H73" s="177">
        <v>340.3</v>
      </c>
      <c r="I73" s="177">
        <v>0</v>
      </c>
      <c r="J73" s="175"/>
      <c r="K73" s="177">
        <f t="shared" si="2"/>
        <v>340.3</v>
      </c>
      <c r="L73" s="10"/>
      <c r="M73" s="10"/>
      <c r="N73" s="10"/>
    </row>
    <row r="74" spans="1:14" s="11" customFormat="1" ht="15">
      <c r="A74" s="239"/>
      <c r="B74" s="131" t="s">
        <v>124</v>
      </c>
      <c r="C74" s="410"/>
      <c r="D74" s="410"/>
      <c r="E74" s="198"/>
      <c r="F74" s="198"/>
      <c r="G74" s="198"/>
      <c r="H74" s="132">
        <v>151.3</v>
      </c>
      <c r="I74" s="132">
        <v>0</v>
      </c>
      <c r="J74" s="54"/>
      <c r="K74" s="132">
        <f t="shared" si="2"/>
        <v>151.3</v>
      </c>
      <c r="L74" s="10"/>
      <c r="M74" s="10"/>
      <c r="N74" s="10"/>
    </row>
    <row r="75" spans="1:14" s="11" customFormat="1" ht="27">
      <c r="A75" s="143" t="s">
        <v>80</v>
      </c>
      <c r="B75" s="73" t="s">
        <v>210</v>
      </c>
      <c r="C75" s="351" t="s">
        <v>15</v>
      </c>
      <c r="D75" s="351"/>
      <c r="E75" s="139" t="s">
        <v>127</v>
      </c>
      <c r="F75" s="139" t="s">
        <v>47</v>
      </c>
      <c r="G75" s="139" t="s">
        <v>10</v>
      </c>
      <c r="H75" s="51">
        <f>SUM(H76:H77)</f>
        <v>573.3</v>
      </c>
      <c r="I75" s="51">
        <f>SUM(I76:I77)</f>
        <v>0</v>
      </c>
      <c r="J75" s="51">
        <v>0</v>
      </c>
      <c r="K75" s="51">
        <f t="shared" si="2"/>
        <v>573.3</v>
      </c>
      <c r="L75" s="10"/>
      <c r="M75" s="10"/>
      <c r="N75" s="10"/>
    </row>
    <row r="76" spans="1:14" s="11" customFormat="1" ht="15">
      <c r="A76" s="240"/>
      <c r="B76" s="52" t="s">
        <v>119</v>
      </c>
      <c r="C76" s="318"/>
      <c r="D76" s="318"/>
      <c r="E76" s="171"/>
      <c r="F76" s="171"/>
      <c r="G76" s="171"/>
      <c r="H76" s="74">
        <v>54.8</v>
      </c>
      <c r="I76" s="74">
        <v>0</v>
      </c>
      <c r="J76" s="54"/>
      <c r="K76" s="74">
        <f t="shared" si="2"/>
        <v>54.8</v>
      </c>
      <c r="L76" s="10"/>
      <c r="M76" s="10"/>
      <c r="N76" s="10"/>
    </row>
    <row r="77" spans="1:14" s="11" customFormat="1" ht="15">
      <c r="A77" s="241"/>
      <c r="B77" s="75" t="s">
        <v>126</v>
      </c>
      <c r="C77" s="307"/>
      <c r="D77" s="307"/>
      <c r="E77" s="199"/>
      <c r="F77" s="199"/>
      <c r="G77" s="199"/>
      <c r="H77" s="128">
        <v>518.5</v>
      </c>
      <c r="I77" s="128">
        <v>0</v>
      </c>
      <c r="J77" s="68"/>
      <c r="K77" s="128">
        <f t="shared" si="2"/>
        <v>518.5</v>
      </c>
      <c r="L77" s="10"/>
      <c r="M77" s="10"/>
      <c r="N77" s="10"/>
    </row>
    <row r="78" spans="1:14" s="11" customFormat="1" ht="39.75">
      <c r="A78" s="143" t="s">
        <v>81</v>
      </c>
      <c r="B78" s="73" t="s">
        <v>211</v>
      </c>
      <c r="C78" s="351" t="s">
        <v>15</v>
      </c>
      <c r="D78" s="351"/>
      <c r="E78" s="139" t="s">
        <v>78</v>
      </c>
      <c r="F78" s="139" t="s">
        <v>47</v>
      </c>
      <c r="G78" s="139" t="s">
        <v>10</v>
      </c>
      <c r="H78" s="51">
        <f>H79</f>
        <v>2175.1</v>
      </c>
      <c r="I78" s="51">
        <f>I79</f>
        <v>0</v>
      </c>
      <c r="J78" s="51">
        <v>0</v>
      </c>
      <c r="K78" s="51">
        <f>K79</f>
        <v>2175.1</v>
      </c>
      <c r="L78" s="10"/>
      <c r="M78" s="10"/>
      <c r="N78" s="10"/>
    </row>
    <row r="79" spans="1:14" s="11" customFormat="1" ht="15">
      <c r="A79" s="238"/>
      <c r="B79" s="133" t="s">
        <v>128</v>
      </c>
      <c r="C79" s="308"/>
      <c r="D79" s="308"/>
      <c r="E79" s="200"/>
      <c r="F79" s="200"/>
      <c r="G79" s="200"/>
      <c r="H79" s="134">
        <v>2175.1</v>
      </c>
      <c r="I79" s="134">
        <v>0</v>
      </c>
      <c r="J79" s="66">
        <v>0</v>
      </c>
      <c r="K79" s="134">
        <f aca="true" t="shared" si="3" ref="K79:K88">H79+I79</f>
        <v>2175.1</v>
      </c>
      <c r="L79" s="10"/>
      <c r="M79" s="10"/>
      <c r="N79" s="10"/>
    </row>
    <row r="80" spans="1:14" s="11" customFormat="1" ht="30.75" customHeight="1">
      <c r="A80" s="143" t="s">
        <v>131</v>
      </c>
      <c r="B80" s="165" t="s">
        <v>209</v>
      </c>
      <c r="C80" s="351" t="s">
        <v>15</v>
      </c>
      <c r="D80" s="351"/>
      <c r="E80" s="139" t="s">
        <v>105</v>
      </c>
      <c r="F80" s="139" t="s">
        <v>47</v>
      </c>
      <c r="G80" s="139" t="s">
        <v>10</v>
      </c>
      <c r="H80" s="87">
        <f>H81</f>
        <v>772.4</v>
      </c>
      <c r="I80" s="87">
        <f>I81</f>
        <v>0</v>
      </c>
      <c r="J80" s="112">
        <v>0</v>
      </c>
      <c r="K80" s="112">
        <f t="shared" si="3"/>
        <v>772.4</v>
      </c>
      <c r="L80" s="10"/>
      <c r="M80" s="10"/>
      <c r="N80" s="10"/>
    </row>
    <row r="81" spans="1:14" s="11" customFormat="1" ht="20.25" customHeight="1">
      <c r="A81" s="242"/>
      <c r="B81" s="64" t="s">
        <v>118</v>
      </c>
      <c r="C81" s="308"/>
      <c r="D81" s="308"/>
      <c r="E81" s="200"/>
      <c r="F81" s="200"/>
      <c r="G81" s="200"/>
      <c r="H81" s="66">
        <v>772.4</v>
      </c>
      <c r="I81" s="66">
        <v>0</v>
      </c>
      <c r="J81" s="65"/>
      <c r="K81" s="65">
        <f t="shared" si="3"/>
        <v>772.4</v>
      </c>
      <c r="L81" s="10"/>
      <c r="M81" s="10"/>
      <c r="N81" s="10"/>
    </row>
    <row r="82" spans="1:14" s="11" customFormat="1" ht="65.25" customHeight="1">
      <c r="A82" s="143" t="s">
        <v>82</v>
      </c>
      <c r="B82" s="63" t="s">
        <v>173</v>
      </c>
      <c r="C82" s="351" t="s">
        <v>15</v>
      </c>
      <c r="D82" s="351"/>
      <c r="E82" s="139" t="s">
        <v>111</v>
      </c>
      <c r="F82" s="139" t="s">
        <v>47</v>
      </c>
      <c r="G82" s="139" t="s">
        <v>10</v>
      </c>
      <c r="H82" s="87">
        <f>H85+H83+H84+H86</f>
        <v>1103.8</v>
      </c>
      <c r="I82" s="87">
        <f>I86</f>
        <v>499.8</v>
      </c>
      <c r="J82" s="112">
        <v>0</v>
      </c>
      <c r="K82" s="112">
        <f t="shared" si="3"/>
        <v>1603.6</v>
      </c>
      <c r="L82" s="10"/>
      <c r="M82" s="10"/>
      <c r="N82" s="10"/>
    </row>
    <row r="83" spans="1:14" s="11" customFormat="1" ht="18.75" customHeight="1">
      <c r="A83" s="151"/>
      <c r="B83" s="160" t="s">
        <v>119</v>
      </c>
      <c r="C83" s="372"/>
      <c r="D83" s="373"/>
      <c r="E83" s="182"/>
      <c r="F83" s="182"/>
      <c r="G83" s="182"/>
      <c r="H83" s="122">
        <f>493.5-150+300</f>
        <v>643.5</v>
      </c>
      <c r="I83" s="122">
        <v>0</v>
      </c>
      <c r="J83" s="112"/>
      <c r="K83" s="122">
        <f t="shared" si="3"/>
        <v>643.5</v>
      </c>
      <c r="L83" s="10"/>
      <c r="M83" s="10"/>
      <c r="N83" s="10"/>
    </row>
    <row r="84" spans="1:14" s="11" customFormat="1" ht="19.5" customHeight="1">
      <c r="A84" s="162"/>
      <c r="B84" s="161" t="s">
        <v>240</v>
      </c>
      <c r="C84" s="374"/>
      <c r="D84" s="375"/>
      <c r="E84" s="202"/>
      <c r="F84" s="202"/>
      <c r="G84" s="202"/>
      <c r="H84" s="123">
        <f>354.1-56.7</f>
        <v>297.40000000000003</v>
      </c>
      <c r="I84" s="123">
        <v>0</v>
      </c>
      <c r="J84" s="112"/>
      <c r="K84" s="123">
        <f t="shared" si="3"/>
        <v>297.40000000000003</v>
      </c>
      <c r="L84" s="10"/>
      <c r="M84" s="10"/>
      <c r="N84" s="10"/>
    </row>
    <row r="85" spans="1:14" s="11" customFormat="1" ht="17.25" customHeight="1">
      <c r="A85" s="173"/>
      <c r="B85" s="174" t="s">
        <v>120</v>
      </c>
      <c r="C85" s="377"/>
      <c r="D85" s="377"/>
      <c r="E85" s="203"/>
      <c r="F85" s="203"/>
      <c r="G85" s="203"/>
      <c r="H85" s="107">
        <f>312.9+150-300</f>
        <v>162.89999999999998</v>
      </c>
      <c r="I85" s="107">
        <v>0</v>
      </c>
      <c r="J85" s="46"/>
      <c r="K85" s="107">
        <f t="shared" si="3"/>
        <v>162.89999999999998</v>
      </c>
      <c r="L85" s="10"/>
      <c r="M85" s="10"/>
      <c r="N85" s="10"/>
    </row>
    <row r="86" spans="1:14" s="11" customFormat="1" ht="17.25" customHeight="1">
      <c r="A86" s="167"/>
      <c r="B86" s="333" t="s">
        <v>232</v>
      </c>
      <c r="C86" s="297" t="s">
        <v>15</v>
      </c>
      <c r="D86" s="297"/>
      <c r="E86" s="338" t="s">
        <v>231</v>
      </c>
      <c r="F86" s="338" t="s">
        <v>47</v>
      </c>
      <c r="G86" s="338" t="s">
        <v>10</v>
      </c>
      <c r="H86" s="178"/>
      <c r="I86" s="178">
        <v>499.8</v>
      </c>
      <c r="J86" s="46"/>
      <c r="K86" s="107">
        <f t="shared" si="3"/>
        <v>499.8</v>
      </c>
      <c r="L86" s="10"/>
      <c r="M86" s="10"/>
      <c r="N86" s="10"/>
    </row>
    <row r="87" spans="1:14" s="11" customFormat="1" ht="42.75" customHeight="1">
      <c r="A87" s="149" t="s">
        <v>132</v>
      </c>
      <c r="B87" s="156" t="s">
        <v>208</v>
      </c>
      <c r="C87" s="297" t="s">
        <v>15</v>
      </c>
      <c r="D87" s="297"/>
      <c r="E87" s="172" t="s">
        <v>130</v>
      </c>
      <c r="F87" s="172" t="s">
        <v>47</v>
      </c>
      <c r="G87" s="172" t="s">
        <v>10</v>
      </c>
      <c r="H87" s="112">
        <f>H88</f>
        <v>459.5</v>
      </c>
      <c r="I87" s="112">
        <f>I88</f>
        <v>0</v>
      </c>
      <c r="J87" s="112">
        <v>0</v>
      </c>
      <c r="K87" s="112">
        <f t="shared" si="3"/>
        <v>459.5</v>
      </c>
      <c r="L87" s="10"/>
      <c r="M87" s="10"/>
      <c r="N87" s="10"/>
    </row>
    <row r="88" spans="1:14" s="11" customFormat="1" ht="24.75" customHeight="1">
      <c r="A88" s="155"/>
      <c r="B88" s="111" t="s">
        <v>126</v>
      </c>
      <c r="C88" s="298"/>
      <c r="D88" s="298"/>
      <c r="E88" s="148"/>
      <c r="F88" s="148"/>
      <c r="G88" s="148"/>
      <c r="H88" s="124">
        <f>459.6-0.1</f>
        <v>459.5</v>
      </c>
      <c r="I88" s="124">
        <v>0</v>
      </c>
      <c r="J88" s="124"/>
      <c r="K88" s="164">
        <f t="shared" si="3"/>
        <v>459.5</v>
      </c>
      <c r="L88" s="10"/>
      <c r="M88" s="10"/>
      <c r="N88" s="10"/>
    </row>
    <row r="89" spans="1:14" s="11" customFormat="1" ht="33.75" customHeight="1">
      <c r="A89" s="339" t="s">
        <v>133</v>
      </c>
      <c r="B89" s="156" t="s">
        <v>174</v>
      </c>
      <c r="C89" s="357" t="s">
        <v>15</v>
      </c>
      <c r="D89" s="357"/>
      <c r="E89" s="292" t="s">
        <v>129</v>
      </c>
      <c r="F89" s="292" t="s">
        <v>47</v>
      </c>
      <c r="G89" s="292" t="s">
        <v>10</v>
      </c>
      <c r="H89" s="340">
        <f>H90</f>
        <v>2733.7</v>
      </c>
      <c r="I89" s="340">
        <v>0</v>
      </c>
      <c r="J89" s="340"/>
      <c r="K89" s="116">
        <f>H89+I89+J89</f>
        <v>2733.7</v>
      </c>
      <c r="L89" s="10"/>
      <c r="M89" s="10"/>
      <c r="N89" s="10"/>
    </row>
    <row r="90" spans="1:14" s="11" customFormat="1" ht="21" customHeight="1">
      <c r="A90" s="339"/>
      <c r="B90" s="163" t="s">
        <v>121</v>
      </c>
      <c r="C90" s="366"/>
      <c r="D90" s="367"/>
      <c r="E90" s="292"/>
      <c r="F90" s="292"/>
      <c r="G90" s="292"/>
      <c r="H90" s="124">
        <v>2733.7</v>
      </c>
      <c r="I90" s="124">
        <v>0</v>
      </c>
      <c r="J90" s="124"/>
      <c r="K90" s="281">
        <f>H90+I90</f>
        <v>2733.7</v>
      </c>
      <c r="L90" s="10"/>
      <c r="M90" s="10"/>
      <c r="N90" s="10"/>
    </row>
    <row r="91" spans="1:14" s="11" customFormat="1" ht="21" customHeight="1">
      <c r="A91" s="339" t="s">
        <v>223</v>
      </c>
      <c r="B91" s="156" t="s">
        <v>219</v>
      </c>
      <c r="C91" s="357" t="s">
        <v>15</v>
      </c>
      <c r="D91" s="357"/>
      <c r="E91" s="292" t="s">
        <v>221</v>
      </c>
      <c r="F91" s="292" t="s">
        <v>47</v>
      </c>
      <c r="G91" s="292" t="s">
        <v>10</v>
      </c>
      <c r="H91" s="340">
        <f>H92</f>
        <v>0</v>
      </c>
      <c r="I91" s="340">
        <f>I92</f>
        <v>2674</v>
      </c>
      <c r="J91" s="341"/>
      <c r="K91" s="340">
        <f>K92</f>
        <v>2674</v>
      </c>
      <c r="L91" s="10"/>
      <c r="M91" s="10"/>
      <c r="N91" s="10"/>
    </row>
    <row r="92" spans="1:14" s="11" customFormat="1" ht="27">
      <c r="A92" s="339"/>
      <c r="B92" s="163" t="s">
        <v>222</v>
      </c>
      <c r="C92" s="405"/>
      <c r="D92" s="406"/>
      <c r="E92" s="342"/>
      <c r="F92" s="342"/>
      <c r="G92" s="342"/>
      <c r="H92" s="124">
        <v>0</v>
      </c>
      <c r="I92" s="124">
        <f>2974-300</f>
        <v>2674</v>
      </c>
      <c r="J92" s="341"/>
      <c r="K92" s="124">
        <f>H92+I92</f>
        <v>2674</v>
      </c>
      <c r="L92" s="10"/>
      <c r="M92" s="10"/>
      <c r="N92" s="10"/>
    </row>
    <row r="93" spans="1:14" s="11" customFormat="1" ht="32.25" thickBot="1">
      <c r="A93" s="152"/>
      <c r="B93" s="36" t="s">
        <v>65</v>
      </c>
      <c r="C93" s="371" t="s">
        <v>15</v>
      </c>
      <c r="D93" s="371"/>
      <c r="E93" s="343"/>
      <c r="F93" s="343"/>
      <c r="G93" s="343"/>
      <c r="H93" s="37">
        <f>H69+H72+H75+H78+H80+H82+H87+H89+H91</f>
        <v>13785.3</v>
      </c>
      <c r="I93" s="37">
        <f>I69+I72+I75+I78+I80+I82+I87+I89+I91</f>
        <v>3173.8</v>
      </c>
      <c r="J93" s="37" t="e">
        <f>J89+#REF!</f>
        <v>#REF!</v>
      </c>
      <c r="K93" s="37">
        <f>H93+I93</f>
        <v>16959.1</v>
      </c>
      <c r="L93" s="10"/>
      <c r="M93" s="10"/>
      <c r="N93" s="10"/>
    </row>
    <row r="94" spans="1:14" s="11" customFormat="1" ht="24" customHeight="1">
      <c r="A94" s="153" t="s">
        <v>30</v>
      </c>
      <c r="B94" s="370" t="s">
        <v>6</v>
      </c>
      <c r="C94" s="370"/>
      <c r="D94" s="370"/>
      <c r="E94" s="370"/>
      <c r="F94" s="370"/>
      <c r="G94" s="370"/>
      <c r="H94" s="81"/>
      <c r="I94" s="81"/>
      <c r="J94" s="81"/>
      <c r="K94" s="81"/>
      <c r="L94" s="10"/>
      <c r="M94" s="10"/>
      <c r="N94" s="10"/>
    </row>
    <row r="95" spans="1:14" s="11" customFormat="1" ht="27" customHeight="1">
      <c r="A95" s="149" t="s">
        <v>102</v>
      </c>
      <c r="B95" s="77" t="s">
        <v>158</v>
      </c>
      <c r="C95" s="297" t="s">
        <v>15</v>
      </c>
      <c r="D95" s="297"/>
      <c r="E95" s="172" t="s">
        <v>237</v>
      </c>
      <c r="F95" s="172" t="s">
        <v>47</v>
      </c>
      <c r="G95" s="172" t="s">
        <v>10</v>
      </c>
      <c r="H95" s="82">
        <f>587-587</f>
        <v>0</v>
      </c>
      <c r="I95" s="82">
        <f>I96+I97+I98</f>
        <v>1559.5</v>
      </c>
      <c r="J95" s="82">
        <v>0</v>
      </c>
      <c r="K95" s="79">
        <f aca="true" t="shared" si="4" ref="K95:K108">H95+I95</f>
        <v>1559.5</v>
      </c>
      <c r="L95" s="10"/>
      <c r="M95" s="10"/>
      <c r="N95" s="10"/>
    </row>
    <row r="96" spans="1:14" s="11" customFormat="1" ht="30.75" customHeight="1">
      <c r="A96" s="154"/>
      <c r="B96" s="109" t="s">
        <v>241</v>
      </c>
      <c r="C96" s="409"/>
      <c r="D96" s="409"/>
      <c r="E96" s="204"/>
      <c r="F96" s="204"/>
      <c r="G96" s="204"/>
      <c r="H96" s="83"/>
      <c r="I96" s="83">
        <v>1559.5</v>
      </c>
      <c r="J96" s="83"/>
      <c r="K96" s="110">
        <f t="shared" si="4"/>
        <v>1559.5</v>
      </c>
      <c r="L96" s="10"/>
      <c r="M96" s="10"/>
      <c r="N96" s="10"/>
    </row>
    <row r="97" spans="1:14" s="11" customFormat="1" ht="15" customHeight="1">
      <c r="A97" s="241"/>
      <c r="B97" s="75" t="s">
        <v>139</v>
      </c>
      <c r="C97" s="407"/>
      <c r="D97" s="407"/>
      <c r="E97" s="222"/>
      <c r="F97" s="222"/>
      <c r="G97" s="222"/>
      <c r="H97" s="68"/>
      <c r="I97" s="84"/>
      <c r="J97" s="84"/>
      <c r="K97" s="76">
        <f t="shared" si="4"/>
        <v>0</v>
      </c>
      <c r="L97" s="10"/>
      <c r="M97" s="10"/>
      <c r="N97" s="10"/>
    </row>
    <row r="98" spans="1:14" s="11" customFormat="1" ht="15">
      <c r="A98" s="241"/>
      <c r="B98" s="75" t="s">
        <v>140</v>
      </c>
      <c r="C98" s="408"/>
      <c r="D98" s="408"/>
      <c r="E98" s="245"/>
      <c r="F98" s="245"/>
      <c r="G98" s="245"/>
      <c r="H98" s="246"/>
      <c r="I98" s="85"/>
      <c r="J98" s="85"/>
      <c r="K98" s="159">
        <f t="shared" si="4"/>
        <v>0</v>
      </c>
      <c r="L98" s="10"/>
      <c r="M98" s="10"/>
      <c r="N98" s="10"/>
    </row>
    <row r="99" spans="1:14" s="11" customFormat="1" ht="24.75" customHeight="1">
      <c r="A99" s="143" t="s">
        <v>41</v>
      </c>
      <c r="B99" s="73" t="s">
        <v>175</v>
      </c>
      <c r="C99" s="351" t="s">
        <v>15</v>
      </c>
      <c r="D99" s="351"/>
      <c r="E99" s="139"/>
      <c r="F99" s="139" t="s">
        <v>47</v>
      </c>
      <c r="G99" s="139" t="s">
        <v>10</v>
      </c>
      <c r="H99" s="43">
        <f>H100+H102+H101</f>
        <v>416.8</v>
      </c>
      <c r="I99" s="82">
        <f>I100+I102</f>
        <v>1440.5</v>
      </c>
      <c r="J99" s="82">
        <v>0</v>
      </c>
      <c r="K99" s="79">
        <f t="shared" si="4"/>
        <v>1857.3</v>
      </c>
      <c r="L99" s="10"/>
      <c r="M99" s="10"/>
      <c r="N99" s="10"/>
    </row>
    <row r="100" spans="1:14" s="11" customFormat="1" ht="18" customHeight="1">
      <c r="A100" s="240"/>
      <c r="B100" s="243" t="s">
        <v>106</v>
      </c>
      <c r="C100" s="308"/>
      <c r="D100" s="308"/>
      <c r="E100" s="285" t="s">
        <v>237</v>
      </c>
      <c r="F100" s="200"/>
      <c r="G100" s="200"/>
      <c r="H100" s="122">
        <f>762.7-762.7</f>
        <v>0</v>
      </c>
      <c r="I100" s="65">
        <v>701.1</v>
      </c>
      <c r="J100" s="41"/>
      <c r="K100" s="170">
        <f t="shared" si="4"/>
        <v>701.1</v>
      </c>
      <c r="L100" s="10"/>
      <c r="M100" s="10"/>
      <c r="N100" s="10"/>
    </row>
    <row r="101" spans="1:14" s="11" customFormat="1" ht="18" customHeight="1">
      <c r="A101" s="241"/>
      <c r="B101" s="394" t="s">
        <v>153</v>
      </c>
      <c r="C101" s="392"/>
      <c r="D101" s="393"/>
      <c r="E101" s="286" t="s">
        <v>73</v>
      </c>
      <c r="F101" s="291"/>
      <c r="G101" s="291"/>
      <c r="H101" s="344">
        <v>416.8</v>
      </c>
      <c r="I101" s="345"/>
      <c r="J101" s="41"/>
      <c r="K101" s="170">
        <f t="shared" si="4"/>
        <v>416.8</v>
      </c>
      <c r="L101" s="10"/>
      <c r="M101" s="10"/>
      <c r="N101" s="10"/>
    </row>
    <row r="102" spans="1:14" s="11" customFormat="1" ht="18.75" customHeight="1">
      <c r="A102" s="247"/>
      <c r="B102" s="395"/>
      <c r="C102" s="288"/>
      <c r="D102" s="289"/>
      <c r="E102" s="287" t="s">
        <v>237</v>
      </c>
      <c r="F102" s="290"/>
      <c r="G102" s="290"/>
      <c r="H102" s="123"/>
      <c r="I102" s="84">
        <v>739.4</v>
      </c>
      <c r="J102" s="46"/>
      <c r="K102" s="136">
        <f>H102+I102</f>
        <v>739.4</v>
      </c>
      <c r="L102" s="10"/>
      <c r="M102" s="10"/>
      <c r="N102" s="10"/>
    </row>
    <row r="103" spans="1:14" s="11" customFormat="1" ht="27.75" customHeight="1">
      <c r="A103" s="143" t="s">
        <v>74</v>
      </c>
      <c r="B103" s="73" t="s">
        <v>179</v>
      </c>
      <c r="C103" s="351" t="s">
        <v>15</v>
      </c>
      <c r="D103" s="351"/>
      <c r="E103" s="139" t="s">
        <v>180</v>
      </c>
      <c r="F103" s="139" t="s">
        <v>47</v>
      </c>
      <c r="G103" s="139" t="s">
        <v>10</v>
      </c>
      <c r="H103" s="112">
        <f>H104</f>
        <v>525</v>
      </c>
      <c r="I103" s="112">
        <f>I104</f>
        <v>0</v>
      </c>
      <c r="J103" s="112">
        <v>0</v>
      </c>
      <c r="K103" s="116">
        <f t="shared" si="4"/>
        <v>525</v>
      </c>
      <c r="L103" s="10"/>
      <c r="M103" s="10"/>
      <c r="N103" s="10"/>
    </row>
    <row r="104" spans="1:14" s="11" customFormat="1" ht="24" customHeight="1">
      <c r="A104" s="238"/>
      <c r="B104" s="64" t="s">
        <v>168</v>
      </c>
      <c r="C104" s="308"/>
      <c r="D104" s="308"/>
      <c r="E104" s="200"/>
      <c r="F104" s="200"/>
      <c r="G104" s="200"/>
      <c r="H104" s="65">
        <v>525</v>
      </c>
      <c r="I104" s="65">
        <v>0</v>
      </c>
      <c r="J104" s="65"/>
      <c r="K104" s="80">
        <f t="shared" si="4"/>
        <v>525</v>
      </c>
      <c r="L104" s="10"/>
      <c r="M104" s="10"/>
      <c r="N104" s="10"/>
    </row>
    <row r="105" spans="1:14" s="11" customFormat="1" ht="31.5" customHeight="1">
      <c r="A105" s="143" t="s">
        <v>88</v>
      </c>
      <c r="B105" s="165" t="s">
        <v>176</v>
      </c>
      <c r="C105" s="351" t="s">
        <v>15</v>
      </c>
      <c r="D105" s="351"/>
      <c r="E105" s="139" t="s">
        <v>107</v>
      </c>
      <c r="F105" s="139" t="s">
        <v>47</v>
      </c>
      <c r="G105" s="139" t="s">
        <v>10</v>
      </c>
      <c r="H105" s="112">
        <f>H106</f>
        <v>73.9</v>
      </c>
      <c r="I105" s="112">
        <f>I106</f>
        <v>0</v>
      </c>
      <c r="J105" s="112">
        <v>0</v>
      </c>
      <c r="K105" s="116">
        <f t="shared" si="4"/>
        <v>73.9</v>
      </c>
      <c r="L105" s="10"/>
      <c r="M105" s="10"/>
      <c r="N105" s="10"/>
    </row>
    <row r="106" spans="1:14" s="11" customFormat="1" ht="31.5" customHeight="1">
      <c r="A106" s="157"/>
      <c r="B106" s="166" t="s">
        <v>141</v>
      </c>
      <c r="C106" s="369"/>
      <c r="D106" s="369"/>
      <c r="E106" s="142"/>
      <c r="F106" s="142"/>
      <c r="G106" s="142"/>
      <c r="H106" s="124">
        <f>143.3-69.4</f>
        <v>73.9</v>
      </c>
      <c r="I106" s="124">
        <v>0</v>
      </c>
      <c r="J106" s="124"/>
      <c r="K106" s="164">
        <f t="shared" si="4"/>
        <v>73.9</v>
      </c>
      <c r="L106" s="10"/>
      <c r="M106" s="10"/>
      <c r="N106" s="10"/>
    </row>
    <row r="107" spans="1:14" s="11" customFormat="1" ht="36.75" customHeight="1">
      <c r="A107" s="143" t="s">
        <v>164</v>
      </c>
      <c r="B107" s="165" t="s">
        <v>159</v>
      </c>
      <c r="C107" s="351" t="s">
        <v>15</v>
      </c>
      <c r="D107" s="351"/>
      <c r="E107" s="139" t="s">
        <v>104</v>
      </c>
      <c r="F107" s="139" t="s">
        <v>47</v>
      </c>
      <c r="G107" s="139" t="s">
        <v>10</v>
      </c>
      <c r="H107" s="112">
        <f>H108</f>
        <v>787.4999999999999</v>
      </c>
      <c r="I107" s="112">
        <f>I108</f>
        <v>0</v>
      </c>
      <c r="J107" s="112">
        <v>0</v>
      </c>
      <c r="K107" s="116">
        <f t="shared" si="4"/>
        <v>787.4999999999999</v>
      </c>
      <c r="L107" s="10"/>
      <c r="M107" s="10"/>
      <c r="N107" s="10"/>
    </row>
    <row r="108" spans="1:14" s="11" customFormat="1" ht="20.25" customHeight="1">
      <c r="A108" s="157"/>
      <c r="B108" s="166" t="s">
        <v>169</v>
      </c>
      <c r="C108" s="369"/>
      <c r="D108" s="369"/>
      <c r="E108" s="142"/>
      <c r="F108" s="142"/>
      <c r="G108" s="142"/>
      <c r="H108" s="124">
        <f>1246.6-459.1</f>
        <v>787.4999999999999</v>
      </c>
      <c r="I108" s="124"/>
      <c r="J108" s="122"/>
      <c r="K108" s="135">
        <f t="shared" si="4"/>
        <v>787.4999999999999</v>
      </c>
      <c r="L108" s="10"/>
      <c r="M108" s="10"/>
      <c r="N108" s="10"/>
    </row>
    <row r="109" spans="1:14" s="11" customFormat="1" ht="37.5" customHeight="1" thickBot="1">
      <c r="A109" s="236"/>
      <c r="B109" s="244" t="s">
        <v>66</v>
      </c>
      <c r="C109" s="396" t="s">
        <v>15</v>
      </c>
      <c r="D109" s="396"/>
      <c r="E109" s="248"/>
      <c r="F109" s="248"/>
      <c r="G109" s="248"/>
      <c r="H109" s="37">
        <f>H95+H99+H103+H105+H107</f>
        <v>1803.1999999999998</v>
      </c>
      <c r="I109" s="37">
        <f>I95+I99+I103+I105+I107</f>
        <v>3000</v>
      </c>
      <c r="J109" s="37" t="e">
        <f>J95+J99+#REF!+#REF!+J103+#REF!+#REF!+J105+J107+#REF!+#REF!+#REF!</f>
        <v>#REF!</v>
      </c>
      <c r="K109" s="37">
        <f>H109+I109</f>
        <v>4803.2</v>
      </c>
      <c r="L109" s="10"/>
      <c r="M109" s="10"/>
      <c r="N109" s="10"/>
    </row>
    <row r="110" spans="1:14" s="11" customFormat="1" ht="27" customHeight="1" thickBot="1">
      <c r="A110" s="236"/>
      <c r="B110" s="244" t="s">
        <v>22</v>
      </c>
      <c r="C110" s="381" t="s">
        <v>45</v>
      </c>
      <c r="D110" s="382"/>
      <c r="E110" s="249"/>
      <c r="F110" s="249"/>
      <c r="G110" s="250"/>
      <c r="H110" s="251">
        <f>H67+H93+H109</f>
        <v>22426.5</v>
      </c>
      <c r="I110" s="251">
        <f>I67+I93+I109</f>
        <v>6173.8</v>
      </c>
      <c r="J110" s="251" t="e">
        <f>J67+J93+J109</f>
        <v>#REF!</v>
      </c>
      <c r="K110" s="251">
        <f>K67+K93+K109</f>
        <v>28600.3</v>
      </c>
      <c r="L110" s="10"/>
      <c r="M110" s="10"/>
      <c r="N110" s="10"/>
    </row>
    <row r="111" spans="1:14" s="11" customFormat="1" ht="24" customHeight="1" thickBot="1">
      <c r="A111" s="252" t="s">
        <v>85</v>
      </c>
      <c r="B111" s="360" t="s">
        <v>144</v>
      </c>
      <c r="C111" s="360"/>
      <c r="D111" s="360"/>
      <c r="E111" s="360"/>
      <c r="F111" s="360"/>
      <c r="G111" s="98"/>
      <c r="H111" s="99"/>
      <c r="I111" s="99"/>
      <c r="J111" s="113"/>
      <c r="K111" s="113"/>
      <c r="L111" s="10"/>
      <c r="M111" s="10"/>
      <c r="N111" s="10"/>
    </row>
    <row r="112" spans="1:14" s="11" customFormat="1" ht="24" customHeight="1" thickBot="1">
      <c r="A112" s="253" t="s">
        <v>145</v>
      </c>
      <c r="B112" s="389" t="s">
        <v>146</v>
      </c>
      <c r="C112" s="390"/>
      <c r="D112" s="390"/>
      <c r="E112" s="390"/>
      <c r="F112" s="391"/>
      <c r="G112" s="98"/>
      <c r="H112" s="99"/>
      <c r="I112" s="99"/>
      <c r="J112" s="113"/>
      <c r="K112" s="113"/>
      <c r="L112" s="10"/>
      <c r="M112" s="10"/>
      <c r="N112" s="10"/>
    </row>
    <row r="113" spans="1:14" s="11" customFormat="1" ht="30.75" customHeight="1">
      <c r="A113" s="254" t="s">
        <v>34</v>
      </c>
      <c r="B113" s="114" t="s">
        <v>239</v>
      </c>
      <c r="C113" s="387" t="s">
        <v>147</v>
      </c>
      <c r="D113" s="387"/>
      <c r="E113" s="183" t="s">
        <v>160</v>
      </c>
      <c r="F113" s="183" t="s">
        <v>47</v>
      </c>
      <c r="G113" s="183" t="s">
        <v>10</v>
      </c>
      <c r="H113" s="115">
        <f>H114+H115</f>
        <v>420.8</v>
      </c>
      <c r="I113" s="100">
        <f>I114</f>
        <v>0</v>
      </c>
      <c r="J113" s="115">
        <v>0</v>
      </c>
      <c r="K113" s="115">
        <f>H113+I113</f>
        <v>420.8</v>
      </c>
      <c r="L113" s="10"/>
      <c r="M113" s="10"/>
      <c r="N113" s="10"/>
    </row>
    <row r="114" spans="1:14" s="11" customFormat="1" ht="17.25" customHeight="1">
      <c r="A114" s="197"/>
      <c r="B114" s="160" t="s">
        <v>238</v>
      </c>
      <c r="C114" s="386"/>
      <c r="D114" s="386"/>
      <c r="E114" s="182"/>
      <c r="F114" s="201"/>
      <c r="G114" s="201"/>
      <c r="H114" s="122">
        <f>97.4-4.7+0.1</f>
        <v>92.8</v>
      </c>
      <c r="I114" s="170">
        <f>I115</f>
        <v>0</v>
      </c>
      <c r="J114" s="82">
        <v>0</v>
      </c>
      <c r="K114" s="170">
        <f>H114+I114</f>
        <v>92.8</v>
      </c>
      <c r="L114" s="10"/>
      <c r="M114" s="10"/>
      <c r="N114" s="10"/>
    </row>
    <row r="115" spans="1:14" s="11" customFormat="1" ht="27" thickBot="1">
      <c r="A115" s="255"/>
      <c r="B115" s="206" t="s">
        <v>149</v>
      </c>
      <c r="C115" s="388"/>
      <c r="D115" s="388"/>
      <c r="E115" s="205"/>
      <c r="F115" s="184"/>
      <c r="G115" s="184"/>
      <c r="H115" s="346">
        <f>416.4-88.4</f>
        <v>328</v>
      </c>
      <c r="I115" s="207">
        <v>0</v>
      </c>
      <c r="J115" s="89"/>
      <c r="K115" s="207">
        <f>H115+I115</f>
        <v>328</v>
      </c>
      <c r="L115" s="10"/>
      <c r="M115" s="10"/>
      <c r="N115" s="10"/>
    </row>
    <row r="116" spans="1:14" s="11" customFormat="1" ht="33" customHeight="1" thickBot="1">
      <c r="A116" s="144"/>
      <c r="B116" s="257" t="s">
        <v>148</v>
      </c>
      <c r="C116" s="381" t="s">
        <v>147</v>
      </c>
      <c r="D116" s="382"/>
      <c r="E116" s="258"/>
      <c r="F116" s="258"/>
      <c r="G116" s="258"/>
      <c r="H116" s="259">
        <f>H113</f>
        <v>420.8</v>
      </c>
      <c r="I116" s="259">
        <f>I113</f>
        <v>0</v>
      </c>
      <c r="J116" s="108">
        <v>0</v>
      </c>
      <c r="K116" s="259">
        <f>H116+I116</f>
        <v>420.8</v>
      </c>
      <c r="L116" s="10"/>
      <c r="M116" s="10"/>
      <c r="N116" s="10"/>
    </row>
    <row r="117" spans="1:14" s="11" customFormat="1" ht="33" customHeight="1">
      <c r="A117" s="254" t="s">
        <v>48</v>
      </c>
      <c r="B117" s="383" t="s">
        <v>95</v>
      </c>
      <c r="C117" s="383"/>
      <c r="D117" s="383"/>
      <c r="E117" s="383"/>
      <c r="F117" s="383"/>
      <c r="G117" s="60"/>
      <c r="H117" s="260"/>
      <c r="I117" s="260"/>
      <c r="J117" s="209"/>
      <c r="K117" s="209"/>
      <c r="L117" s="10"/>
      <c r="M117" s="10"/>
      <c r="N117" s="10"/>
    </row>
    <row r="118" spans="1:14" s="11" customFormat="1" ht="23.25" customHeight="1">
      <c r="A118" s="232"/>
      <c r="B118" s="321" t="s">
        <v>35</v>
      </c>
      <c r="C118" s="321"/>
      <c r="D118" s="321"/>
      <c r="E118" s="321"/>
      <c r="F118" s="321"/>
      <c r="G118" s="321"/>
      <c r="H118" s="261"/>
      <c r="I118" s="261"/>
      <c r="J118" s="209"/>
      <c r="K118" s="209"/>
      <c r="L118" s="10"/>
      <c r="M118" s="10"/>
      <c r="N118" s="10"/>
    </row>
    <row r="119" spans="1:14" s="11" customFormat="1" ht="24" customHeight="1">
      <c r="A119" s="143" t="s">
        <v>37</v>
      </c>
      <c r="B119" s="73" t="s">
        <v>195</v>
      </c>
      <c r="C119" s="293" t="s">
        <v>91</v>
      </c>
      <c r="D119" s="293"/>
      <c r="E119" s="185" t="s">
        <v>56</v>
      </c>
      <c r="F119" s="185" t="s">
        <v>47</v>
      </c>
      <c r="G119" s="185" t="s">
        <v>10</v>
      </c>
      <c r="H119" s="261">
        <f>H120</f>
        <v>2907.5</v>
      </c>
      <c r="I119" s="261">
        <f>I120</f>
        <v>0</v>
      </c>
      <c r="J119" s="209"/>
      <c r="K119" s="261">
        <f>K120</f>
        <v>2907.5</v>
      </c>
      <c r="L119" s="10"/>
      <c r="M119" s="10"/>
      <c r="N119" s="10"/>
    </row>
    <row r="120" spans="1:14" s="11" customFormat="1" ht="27.75" customHeight="1">
      <c r="A120" s="143"/>
      <c r="B120" s="262" t="s">
        <v>205</v>
      </c>
      <c r="C120" s="353"/>
      <c r="D120" s="353"/>
      <c r="E120" s="50"/>
      <c r="F120" s="50"/>
      <c r="G120" s="50"/>
      <c r="H120" s="263">
        <v>2907.5</v>
      </c>
      <c r="I120" s="263"/>
      <c r="J120" s="209"/>
      <c r="K120" s="263">
        <f>H120+I120</f>
        <v>2907.5</v>
      </c>
      <c r="L120" s="10"/>
      <c r="M120" s="10"/>
      <c r="N120" s="10"/>
    </row>
    <row r="121" spans="1:14" s="11" customFormat="1" ht="39" customHeight="1" thickBot="1">
      <c r="A121" s="264"/>
      <c r="B121" s="94" t="s">
        <v>96</v>
      </c>
      <c r="C121" s="397" t="s">
        <v>46</v>
      </c>
      <c r="D121" s="397"/>
      <c r="E121" s="220"/>
      <c r="F121" s="220"/>
      <c r="G121" s="220"/>
      <c r="H121" s="265">
        <f>H119</f>
        <v>2907.5</v>
      </c>
      <c r="I121" s="265">
        <f>I119</f>
        <v>0</v>
      </c>
      <c r="J121" s="265">
        <f>J119</f>
        <v>0</v>
      </c>
      <c r="K121" s="265">
        <f>K119</f>
        <v>2907.5</v>
      </c>
      <c r="L121" s="10"/>
      <c r="M121" s="10"/>
      <c r="N121" s="10"/>
    </row>
    <row r="122" spans="1:11" s="12" customFormat="1" ht="19.5" customHeight="1">
      <c r="A122" s="253" t="s">
        <v>50</v>
      </c>
      <c r="B122" s="398" t="s">
        <v>36</v>
      </c>
      <c r="C122" s="399"/>
      <c r="D122" s="399"/>
      <c r="E122" s="399"/>
      <c r="F122" s="399"/>
      <c r="G122" s="400"/>
      <c r="H122" s="92"/>
      <c r="I122" s="92"/>
      <c r="J122" s="103"/>
      <c r="K122" s="92"/>
    </row>
    <row r="123" spans="1:11" s="12" customFormat="1" ht="19.5" customHeight="1">
      <c r="A123" s="266" t="s">
        <v>39</v>
      </c>
      <c r="B123" s="401" t="s">
        <v>23</v>
      </c>
      <c r="C123" s="402"/>
      <c r="D123" s="402"/>
      <c r="E123" s="402"/>
      <c r="F123" s="402"/>
      <c r="G123" s="403"/>
      <c r="H123" s="93"/>
      <c r="I123" s="93"/>
      <c r="J123" s="104"/>
      <c r="K123" s="93"/>
    </row>
    <row r="124" spans="1:14" s="11" customFormat="1" ht="21" customHeight="1">
      <c r="A124" s="143" t="s">
        <v>83</v>
      </c>
      <c r="B124" s="193" t="s">
        <v>192</v>
      </c>
      <c r="C124" s="385" t="s">
        <v>24</v>
      </c>
      <c r="D124" s="385"/>
      <c r="E124" s="193" t="s">
        <v>193</v>
      </c>
      <c r="F124" s="193" t="s">
        <v>47</v>
      </c>
      <c r="G124" s="193" t="s">
        <v>10</v>
      </c>
      <c r="H124" s="261">
        <f>H125</f>
        <v>118</v>
      </c>
      <c r="I124" s="261">
        <f>I125</f>
        <v>0</v>
      </c>
      <c r="J124" s="209"/>
      <c r="K124" s="261">
        <f>H124+I124</f>
        <v>118</v>
      </c>
      <c r="L124" s="10"/>
      <c r="M124" s="10"/>
      <c r="N124" s="10"/>
    </row>
    <row r="125" spans="1:14" s="11" customFormat="1" ht="45.75" customHeight="1" thickBot="1">
      <c r="A125" s="267"/>
      <c r="B125" s="268" t="s">
        <v>194</v>
      </c>
      <c r="C125" s="404"/>
      <c r="D125" s="404"/>
      <c r="E125" s="269"/>
      <c r="F125" s="269"/>
      <c r="G125" s="269"/>
      <c r="H125" s="270">
        <v>118</v>
      </c>
      <c r="I125" s="270">
        <v>0</v>
      </c>
      <c r="J125" s="108"/>
      <c r="K125" s="270">
        <f>H125+I125</f>
        <v>118</v>
      </c>
      <c r="L125" s="10"/>
      <c r="M125" s="10"/>
      <c r="N125" s="10"/>
    </row>
    <row r="126" spans="1:14" s="11" customFormat="1" ht="24.75" customHeight="1" thickBot="1">
      <c r="A126" s="212"/>
      <c r="B126" s="35" t="s">
        <v>69</v>
      </c>
      <c r="C126" s="360" t="s">
        <v>24</v>
      </c>
      <c r="D126" s="360"/>
      <c r="E126" s="144" t="s">
        <v>49</v>
      </c>
      <c r="F126" s="144" t="s">
        <v>47</v>
      </c>
      <c r="G126" s="144" t="s">
        <v>10</v>
      </c>
      <c r="H126" s="271">
        <f>H124</f>
        <v>118</v>
      </c>
      <c r="I126" s="271">
        <f>I124</f>
        <v>0</v>
      </c>
      <c r="J126" s="271">
        <f>J124</f>
        <v>0</v>
      </c>
      <c r="K126" s="271">
        <f>K124</f>
        <v>118</v>
      </c>
      <c r="L126" s="10"/>
      <c r="M126" s="10"/>
      <c r="N126" s="10"/>
    </row>
    <row r="127" spans="1:14" s="11" customFormat="1" ht="42" customHeight="1" thickBot="1">
      <c r="A127" s="212"/>
      <c r="B127" s="34" t="s">
        <v>38</v>
      </c>
      <c r="C127" s="349" t="s">
        <v>51</v>
      </c>
      <c r="D127" s="349"/>
      <c r="E127" s="213"/>
      <c r="F127" s="213"/>
      <c r="G127" s="213"/>
      <c r="H127" s="272">
        <f>H126</f>
        <v>118</v>
      </c>
      <c r="I127" s="272">
        <f>I126</f>
        <v>0</v>
      </c>
      <c r="J127" s="272">
        <f>J126</f>
        <v>0</v>
      </c>
      <c r="K127" s="272">
        <f>K126</f>
        <v>118</v>
      </c>
      <c r="L127" s="10"/>
      <c r="M127" s="10"/>
      <c r="N127" s="10"/>
    </row>
    <row r="128" spans="1:11" s="12" customFormat="1" ht="24" customHeight="1">
      <c r="A128" s="235" t="s">
        <v>84</v>
      </c>
      <c r="B128" s="335" t="s">
        <v>40</v>
      </c>
      <c r="C128" s="335"/>
      <c r="D128" s="335"/>
      <c r="E128" s="335"/>
      <c r="F128" s="335"/>
      <c r="G128" s="91"/>
      <c r="H128" s="61"/>
      <c r="I128" s="61"/>
      <c r="J128" s="103"/>
      <c r="K128" s="61"/>
    </row>
    <row r="129" spans="1:11" s="12" customFormat="1" ht="30.75">
      <c r="A129" s="143" t="s">
        <v>76</v>
      </c>
      <c r="B129" s="95" t="s">
        <v>181</v>
      </c>
      <c r="C129" s="350"/>
      <c r="D129" s="350"/>
      <c r="E129" s="90"/>
      <c r="F129" s="90"/>
      <c r="G129" s="90"/>
      <c r="H129" s="158">
        <f>1285.5-500</f>
        <v>785.5</v>
      </c>
      <c r="I129" s="158">
        <v>0</v>
      </c>
      <c r="J129" s="164"/>
      <c r="K129" s="158">
        <f>H129+I129</f>
        <v>785.5</v>
      </c>
    </row>
    <row r="130" spans="1:11" s="12" customFormat="1" ht="30.75">
      <c r="A130" s="143" t="s">
        <v>196</v>
      </c>
      <c r="B130" s="95" t="s">
        <v>217</v>
      </c>
      <c r="C130" s="273"/>
      <c r="D130" s="274"/>
      <c r="E130" s="90"/>
      <c r="F130" s="90"/>
      <c r="G130" s="90"/>
      <c r="H130" s="164">
        <f>3372+530.1</f>
        <v>3902.1</v>
      </c>
      <c r="I130" s="158">
        <v>0</v>
      </c>
      <c r="J130" s="216"/>
      <c r="K130" s="158">
        <f>H130+I130</f>
        <v>3902.1</v>
      </c>
    </row>
    <row r="131" spans="1:11" s="12" customFormat="1" ht="15.75" thickBot="1">
      <c r="A131" s="235" t="s">
        <v>206</v>
      </c>
      <c r="B131" s="275" t="s">
        <v>71</v>
      </c>
      <c r="C131" s="276"/>
      <c r="D131" s="277"/>
      <c r="E131" s="250"/>
      <c r="F131" s="250"/>
      <c r="G131" s="250"/>
      <c r="H131" s="216">
        <f>505+400</f>
        <v>905</v>
      </c>
      <c r="I131" s="278">
        <v>0</v>
      </c>
      <c r="J131" s="216"/>
      <c r="K131" s="158">
        <f>H131+I131</f>
        <v>905</v>
      </c>
    </row>
    <row r="132" spans="1:11" s="12" customFormat="1" ht="27.75" customHeight="1" thickBot="1">
      <c r="A132" s="144"/>
      <c r="B132" s="257" t="s">
        <v>42</v>
      </c>
      <c r="C132" s="381" t="s">
        <v>97</v>
      </c>
      <c r="D132" s="382"/>
      <c r="E132" s="279" t="s">
        <v>57</v>
      </c>
      <c r="F132" s="279" t="s">
        <v>47</v>
      </c>
      <c r="G132" s="279" t="s">
        <v>10</v>
      </c>
      <c r="H132" s="259">
        <f>SUM(H129:H131)</f>
        <v>5592.6</v>
      </c>
      <c r="I132" s="259">
        <f>SUM(I129:I131)</f>
        <v>0</v>
      </c>
      <c r="J132" s="259">
        <f>SUM(J129:J131)</f>
        <v>0</v>
      </c>
      <c r="K132" s="259">
        <f>SUM(K129:K131)</f>
        <v>5592.6</v>
      </c>
    </row>
    <row r="133" spans="1:11" s="12" customFormat="1" ht="27.75" customHeight="1">
      <c r="A133" s="254" t="s">
        <v>224</v>
      </c>
      <c r="B133" s="383" t="s">
        <v>86</v>
      </c>
      <c r="C133" s="383"/>
      <c r="D133" s="383"/>
      <c r="E133" s="383"/>
      <c r="F133" s="383"/>
      <c r="G133" s="60"/>
      <c r="H133" s="260"/>
      <c r="I133" s="260"/>
      <c r="J133" s="209"/>
      <c r="K133" s="209"/>
    </row>
    <row r="134" spans="1:11" s="12" customFormat="1" ht="27.75" customHeight="1">
      <c r="A134" s="232"/>
      <c r="B134" s="321" t="s">
        <v>225</v>
      </c>
      <c r="C134" s="321"/>
      <c r="D134" s="321"/>
      <c r="E134" s="321"/>
      <c r="F134" s="321"/>
      <c r="G134" s="321"/>
      <c r="H134" s="261"/>
      <c r="I134" s="261"/>
      <c r="J134" s="209"/>
      <c r="K134" s="209"/>
    </row>
    <row r="135" spans="1:11" s="12" customFormat="1" ht="27.75" customHeight="1">
      <c r="A135" s="143" t="s">
        <v>226</v>
      </c>
      <c r="B135" s="77" t="s">
        <v>227</v>
      </c>
      <c r="C135" s="357" t="s">
        <v>87</v>
      </c>
      <c r="D135" s="357"/>
      <c r="E135" s="292" t="s">
        <v>237</v>
      </c>
      <c r="F135" s="292" t="s">
        <v>47</v>
      </c>
      <c r="G135" s="292" t="s">
        <v>10</v>
      </c>
      <c r="H135" s="210">
        <f>H136</f>
        <v>0</v>
      </c>
      <c r="I135" s="210">
        <f>I136</f>
        <v>0</v>
      </c>
      <c r="J135" s="209"/>
      <c r="K135" s="261">
        <f>K136</f>
        <v>0</v>
      </c>
    </row>
    <row r="136" spans="1:11" s="12" customFormat="1" ht="27.75" customHeight="1">
      <c r="A136" s="143"/>
      <c r="B136" s="347" t="s">
        <v>228</v>
      </c>
      <c r="C136" s="316"/>
      <c r="D136" s="316"/>
      <c r="E136" s="78"/>
      <c r="F136" s="78"/>
      <c r="G136" s="78"/>
      <c r="H136" s="348">
        <v>0</v>
      </c>
      <c r="I136" s="348">
        <f>800-800</f>
        <v>0</v>
      </c>
      <c r="J136" s="209"/>
      <c r="K136" s="263">
        <f>H136+I136</f>
        <v>0</v>
      </c>
    </row>
    <row r="137" spans="1:11" s="12" customFormat="1" ht="33.75" customHeight="1" thickBot="1">
      <c r="A137" s="264"/>
      <c r="B137" s="211" t="s">
        <v>229</v>
      </c>
      <c r="C137" s="384" t="s">
        <v>89</v>
      </c>
      <c r="D137" s="384"/>
      <c r="E137" s="215"/>
      <c r="F137" s="215"/>
      <c r="G137" s="215"/>
      <c r="H137" s="214">
        <f>H135</f>
        <v>0</v>
      </c>
      <c r="I137" s="214">
        <f>I135</f>
        <v>0</v>
      </c>
      <c r="J137" s="265">
        <f>J135</f>
        <v>0</v>
      </c>
      <c r="K137" s="265">
        <f>K135</f>
        <v>0</v>
      </c>
    </row>
    <row r="138" spans="1:11" s="12" customFormat="1" ht="30.75" customHeight="1" thickBot="1" thickTop="1">
      <c r="A138" s="168"/>
      <c r="B138" s="320" t="s">
        <v>7</v>
      </c>
      <c r="C138" s="320"/>
      <c r="D138" s="320"/>
      <c r="E138" s="320"/>
      <c r="F138" s="320"/>
      <c r="G138" s="96"/>
      <c r="H138" s="97">
        <f>H110+H116+H121+H127+H132+H137</f>
        <v>31465.4</v>
      </c>
      <c r="I138" s="97">
        <f>I110+I116+I121+I127+I132+I137</f>
        <v>6173.8</v>
      </c>
      <c r="J138" s="97" t="e">
        <f>#REF!+J116+#REF!+#REF!+J132</f>
        <v>#REF!</v>
      </c>
      <c r="K138" s="97">
        <f>H138+I138</f>
        <v>37639.200000000004</v>
      </c>
    </row>
    <row r="139" spans="1:11" s="13" customFormat="1" ht="55.5" customHeight="1" thickBot="1" thickTop="1">
      <c r="A139" s="380" t="s">
        <v>70</v>
      </c>
      <c r="B139" s="380"/>
      <c r="C139" s="380"/>
      <c r="D139" s="380"/>
      <c r="E139" s="380"/>
      <c r="F139" s="380"/>
      <c r="G139" s="380"/>
      <c r="H139" s="169">
        <f>H46+H138</f>
        <v>48036.8</v>
      </c>
      <c r="I139" s="169">
        <f>I46+I138</f>
        <v>6173.8</v>
      </c>
      <c r="J139" s="169" t="e">
        <f>J46+J138</f>
        <v>#REF!</v>
      </c>
      <c r="K139" s="169">
        <f>H139+I139</f>
        <v>54210.600000000006</v>
      </c>
    </row>
    <row r="140" spans="1:11" ht="12.75">
      <c r="A140" s="5"/>
      <c r="B140" s="14"/>
      <c r="C140" s="15"/>
      <c r="D140" s="15"/>
      <c r="E140" s="15"/>
      <c r="F140" s="15"/>
      <c r="G140" s="15"/>
      <c r="H140" s="15"/>
      <c r="I140" s="15"/>
      <c r="J140" s="15"/>
      <c r="K140" s="6"/>
    </row>
    <row r="141" spans="1:11" ht="12.75">
      <c r="A141" s="2"/>
      <c r="B141" s="2"/>
      <c r="C141" s="16"/>
      <c r="D141" s="16"/>
      <c r="E141" s="16"/>
      <c r="F141" s="16"/>
      <c r="G141" s="16"/>
      <c r="H141" s="16"/>
      <c r="I141" s="16"/>
      <c r="J141" s="16"/>
      <c r="K141" s="17"/>
    </row>
  </sheetData>
  <mergeCells count="137">
    <mergeCell ref="C74:D74"/>
    <mergeCell ref="B68:G68"/>
    <mergeCell ref="C67:D67"/>
    <mergeCell ref="C70:D70"/>
    <mergeCell ref="C92:D92"/>
    <mergeCell ref="C100:D100"/>
    <mergeCell ref="C95:D95"/>
    <mergeCell ref="C97:D97"/>
    <mergeCell ref="C98:D98"/>
    <mergeCell ref="C96:D96"/>
    <mergeCell ref="C127:D127"/>
    <mergeCell ref="B117:F117"/>
    <mergeCell ref="B118:G118"/>
    <mergeCell ref="C119:D119"/>
    <mergeCell ref="C120:D120"/>
    <mergeCell ref="C121:D121"/>
    <mergeCell ref="B122:G122"/>
    <mergeCell ref="B123:G123"/>
    <mergeCell ref="C125:D125"/>
    <mergeCell ref="C126:D126"/>
    <mergeCell ref="B112:F112"/>
    <mergeCell ref="C110:D110"/>
    <mergeCell ref="C101:D101"/>
    <mergeCell ref="C108:D108"/>
    <mergeCell ref="B101:B102"/>
    <mergeCell ref="C109:D109"/>
    <mergeCell ref="C104:D104"/>
    <mergeCell ref="C107:D107"/>
    <mergeCell ref="B111:F111"/>
    <mergeCell ref="C105:D105"/>
    <mergeCell ref="C124:D124"/>
    <mergeCell ref="C116:D116"/>
    <mergeCell ref="C114:D114"/>
    <mergeCell ref="C113:D113"/>
    <mergeCell ref="C115:D115"/>
    <mergeCell ref="A139:G139"/>
    <mergeCell ref="B138:F138"/>
    <mergeCell ref="C132:D132"/>
    <mergeCell ref="B128:F128"/>
    <mergeCell ref="C129:D129"/>
    <mergeCell ref="B133:F133"/>
    <mergeCell ref="B134:G134"/>
    <mergeCell ref="C135:D135"/>
    <mergeCell ref="C136:D136"/>
    <mergeCell ref="C137:D137"/>
    <mergeCell ref="E1:K1"/>
    <mergeCell ref="B17:F17"/>
    <mergeCell ref="K15:K16"/>
    <mergeCell ref="E15:E16"/>
    <mergeCell ref="C2:K2"/>
    <mergeCell ref="C5:K5"/>
    <mergeCell ref="A13:K13"/>
    <mergeCell ref="C4:K4"/>
    <mergeCell ref="B3:K3"/>
    <mergeCell ref="C6:K6"/>
    <mergeCell ref="C7:K7"/>
    <mergeCell ref="C10:K10"/>
    <mergeCell ref="A11:K11"/>
    <mergeCell ref="A12:K12"/>
    <mergeCell ref="C8:K8"/>
    <mergeCell ref="A15:A16"/>
    <mergeCell ref="B18:F18"/>
    <mergeCell ref="G15:G16"/>
    <mergeCell ref="F15:F16"/>
    <mergeCell ref="C15:D16"/>
    <mergeCell ref="B15:B16"/>
    <mergeCell ref="H15:J15"/>
    <mergeCell ref="B48:F48"/>
    <mergeCell ref="C82:D82"/>
    <mergeCell ref="C103:D103"/>
    <mergeCell ref="B49:G49"/>
    <mergeCell ref="C69:D69"/>
    <mergeCell ref="C87:D87"/>
    <mergeCell ref="C91:D91"/>
    <mergeCell ref="C85:D85"/>
    <mergeCell ref="C51:D51"/>
    <mergeCell ref="C106:D106"/>
    <mergeCell ref="C81:D81"/>
    <mergeCell ref="C90:D90"/>
    <mergeCell ref="B94:G94"/>
    <mergeCell ref="C93:D93"/>
    <mergeCell ref="C88:D88"/>
    <mergeCell ref="C83:D83"/>
    <mergeCell ref="C84:D84"/>
    <mergeCell ref="C99:D99"/>
    <mergeCell ref="C89:D89"/>
    <mergeCell ref="C23:D23"/>
    <mergeCell ref="C22:D22"/>
    <mergeCell ref="C24:D24"/>
    <mergeCell ref="C21:D21"/>
    <mergeCell ref="C20:D20"/>
    <mergeCell ref="B19:F19"/>
    <mergeCell ref="C25:D25"/>
    <mergeCell ref="C50:D50"/>
    <mergeCell ref="C26:D26"/>
    <mergeCell ref="B27:F27"/>
    <mergeCell ref="C28:D28"/>
    <mergeCell ref="B46:F46"/>
    <mergeCell ref="C34:D34"/>
    <mergeCell ref="C35:D35"/>
    <mergeCell ref="C36:D36"/>
    <mergeCell ref="C40:D40"/>
    <mergeCell ref="C44:D44"/>
    <mergeCell ref="B47:F47"/>
    <mergeCell ref="C37:D37"/>
    <mergeCell ref="C39:D39"/>
    <mergeCell ref="C45:D45"/>
    <mergeCell ref="C33:D33"/>
    <mergeCell ref="C29:D29"/>
    <mergeCell ref="B32:F32"/>
    <mergeCell ref="C30:D30"/>
    <mergeCell ref="B31:F31"/>
    <mergeCell ref="C62:D62"/>
    <mergeCell ref="C55:D55"/>
    <mergeCell ref="C56:D56"/>
    <mergeCell ref="C53:D53"/>
    <mergeCell ref="C54:D54"/>
    <mergeCell ref="C58:D58"/>
    <mergeCell ref="C57:D57"/>
    <mergeCell ref="C61:D61"/>
    <mergeCell ref="C60:D60"/>
    <mergeCell ref="C59:D59"/>
    <mergeCell ref="C77:D77"/>
    <mergeCell ref="C76:D76"/>
    <mergeCell ref="C79:D79"/>
    <mergeCell ref="C75:D75"/>
    <mergeCell ref="C78:D78"/>
    <mergeCell ref="C65:D65"/>
    <mergeCell ref="C66:D66"/>
    <mergeCell ref="C86:D86"/>
    <mergeCell ref="C52:D52"/>
    <mergeCell ref="C71:D71"/>
    <mergeCell ref="C63:D63"/>
    <mergeCell ref="C64:D64"/>
    <mergeCell ref="C72:D72"/>
    <mergeCell ref="C80:D80"/>
    <mergeCell ref="C73:D73"/>
  </mergeCells>
  <printOptions horizontalCentered="1"/>
  <pageMargins left="1.1023622047244095" right="0.9055118110236221" top="0.7874015748031497" bottom="0.7874015748031497" header="0.5118110236220472" footer="0.5118110236220472"/>
  <pageSetup fitToHeight="3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УПиС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Стребань Лидия григорьевна</dc:creator>
  <cp:keywords/>
  <dc:description/>
  <cp:lastModifiedBy>User</cp:lastModifiedBy>
  <cp:lastPrinted>2012-04-26T10:07:28Z</cp:lastPrinted>
  <dcterms:created xsi:type="dcterms:W3CDTF">2005-01-13T11:18:31Z</dcterms:created>
  <dcterms:modified xsi:type="dcterms:W3CDTF">2012-04-26T11:49:02Z</dcterms:modified>
  <cp:category/>
  <cp:version/>
  <cp:contentType/>
  <cp:contentStatus/>
</cp:coreProperties>
</file>