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96" windowWidth="11340" windowHeight="6576" activeTab="0"/>
  </bookViews>
  <sheets>
    <sheet name="IX" sheetId="1" r:id="rId1"/>
  </sheets>
  <definedNames>
    <definedName name="_xlnm.Print_Titles" localSheetId="0">'IX'!$15:$16</definedName>
  </definedNames>
  <calcPr fullCalcOnLoad="1"/>
</workbook>
</file>

<file path=xl/sharedStrings.xml><?xml version="1.0" encoding="utf-8"?>
<sst xmlns="http://schemas.openxmlformats.org/spreadsheetml/2006/main" count="612" uniqueCount="333">
  <si>
    <t>АДРЕСНАЯ ПРОГРАММА</t>
  </si>
  <si>
    <t xml:space="preserve">капитального ремонта и капитального строительства объектов </t>
  </si>
  <si>
    <t>№ п.п.</t>
  </si>
  <si>
    <t>КАПИТАЛЬНОЕ СТРОИТЕЛЬСТВО</t>
  </si>
  <si>
    <t>ОБРАЗОВАНИЕ</t>
  </si>
  <si>
    <t>ШКОЛЬНЫЕ УЧРЕЖДЕНИЯ</t>
  </si>
  <si>
    <t>ВНЕШКОЛЬНЫЕ УЧРЕЖДЕНИЯ</t>
  </si>
  <si>
    <t>ВСЕГО ПО КАПИТАЛЬНОМУ РЕМОНТУ</t>
  </si>
  <si>
    <t>КАПИТАЛЬНЫЙ РЕМОНТ, в том числе:</t>
  </si>
  <si>
    <t>310</t>
  </si>
  <si>
    <t>225</t>
  </si>
  <si>
    <t>1.</t>
  </si>
  <si>
    <t>Раздел, подраздел</t>
  </si>
  <si>
    <t>Код целевой статьи</t>
  </si>
  <si>
    <t>Код вида расходов</t>
  </si>
  <si>
    <t>0702</t>
  </si>
  <si>
    <t>0701</t>
  </si>
  <si>
    <t>ВСЕГО ПО КАПИТАЛЬНОМУ СТРОИТЕЛЬСТВУ</t>
  </si>
  <si>
    <t>2.</t>
  </si>
  <si>
    <t>мест.</t>
  </si>
  <si>
    <t>обл.</t>
  </si>
  <si>
    <t>ИТОГО</t>
  </si>
  <si>
    <t>ВСЕГО ПО ОБРАЗОВАНИЮ</t>
  </si>
  <si>
    <t>ТЕПЛОСНАБЖЕНИЕ</t>
  </si>
  <si>
    <t>0502</t>
  </si>
  <si>
    <t>1.1</t>
  </si>
  <si>
    <t>2.1.</t>
  </si>
  <si>
    <t>2.1.1</t>
  </si>
  <si>
    <t>2.1.2.</t>
  </si>
  <si>
    <t>2.1.2.-1</t>
  </si>
  <si>
    <t>2.1.3.</t>
  </si>
  <si>
    <t>2.1.1.-1</t>
  </si>
  <si>
    <t>2.1.1.-2</t>
  </si>
  <si>
    <t>2.1.1.-3</t>
  </si>
  <si>
    <t>2.2.1-1</t>
  </si>
  <si>
    <t>УЧРЕЖДЕНИЯ ЗДРАВООХРАНЕНИЯ</t>
  </si>
  <si>
    <t>Модернизация объектов водоотведения</t>
  </si>
  <si>
    <t>Канализационные очистные сооружения Ленинградское шоссе г.Отрадное</t>
  </si>
  <si>
    <t>ИТОГО ПО ОБЪЕКТАМ ВОДООТВЕДЕНИЯ</t>
  </si>
  <si>
    <t>ЖИЛИЩНО-КОММУНАЛЬНОЕ ХОЗЯЙСТВО</t>
  </si>
  <si>
    <t>2.3.1</t>
  </si>
  <si>
    <t>ВСЕГО ПО ЖИЛИЩНО-КОММУНАЛЬНОМУ ХОЗЯЙСТВУ</t>
  </si>
  <si>
    <t>2.4.1</t>
  </si>
  <si>
    <t>ПРОЧИЕ ОБЪЕКТЫ</t>
  </si>
  <si>
    <t>2.1.3-2</t>
  </si>
  <si>
    <t>ВСЕГО ПО ПРОЧИМ ОБЪЕКТАМ</t>
  </si>
  <si>
    <t>0902</t>
  </si>
  <si>
    <t>003</t>
  </si>
  <si>
    <t>0700</t>
  </si>
  <si>
    <t>0900</t>
  </si>
  <si>
    <t>001</t>
  </si>
  <si>
    <t>Ремонт мягкой кровли</t>
  </si>
  <si>
    <t>2.3</t>
  </si>
  <si>
    <t>351 31 00</t>
  </si>
  <si>
    <t>2.4</t>
  </si>
  <si>
    <t>0500</t>
  </si>
  <si>
    <t>КОСГУ</t>
  </si>
  <si>
    <t>РЕКОНСТРУКЦИЯ И СТРОИТЕЛЬСТВО</t>
  </si>
  <si>
    <t>ИТОГО ПО РЕКОНСТРУКЦИИ И СТРОИТЕЛЬСТВУ</t>
  </si>
  <si>
    <t>102 01 06</t>
  </si>
  <si>
    <t>420 98 06</t>
  </si>
  <si>
    <t>470 98 01</t>
  </si>
  <si>
    <t>092 03 07</t>
  </si>
  <si>
    <t>421 98 04</t>
  </si>
  <si>
    <t>УТВЕРЖДЕНА</t>
  </si>
  <si>
    <t>421 98 07</t>
  </si>
  <si>
    <t>Наименование объекта</t>
  </si>
  <si>
    <t>1.1.1</t>
  </si>
  <si>
    <t>1.1.1-1</t>
  </si>
  <si>
    <t>1.1.2</t>
  </si>
  <si>
    <t>1.1.2-1</t>
  </si>
  <si>
    <t>1.1.3</t>
  </si>
  <si>
    <t>1.1.3-1</t>
  </si>
  <si>
    <t>ИТОГО ПО ШКОЛЬНЫМ УЧРЕЖДЕНИЯМ</t>
  </si>
  <si>
    <t xml:space="preserve">ИТОГО ПО ВНЕШКОЛЬНЫМ УЧРЕЖДЕНИЯМ </t>
  </si>
  <si>
    <t>ДОШКОЛЬНЫЕ УЧРЕЖДЕНИЯ</t>
  </si>
  <si>
    <t>ИТОГО ПО ДОШКОЛЬНЫМ УЧРЕЖДЕНИЯМ</t>
  </si>
  <si>
    <t>ИТОГО ПО ТЕПЛОСНАБЖЕНИЮ</t>
  </si>
  <si>
    <t xml:space="preserve">ВСЕГО ПО АДРЕСНОЙ ПРОГРАММЕ капитального ремонта и капитального строительства объектов </t>
  </si>
  <si>
    <t>Ремонт помещений в здании администрации</t>
  </si>
  <si>
    <t>226</t>
  </si>
  <si>
    <t>423 98 03</t>
  </si>
  <si>
    <t>2.1.3-4</t>
  </si>
  <si>
    <t>420 98 15</t>
  </si>
  <si>
    <t>2.5.1</t>
  </si>
  <si>
    <t xml:space="preserve">решением совета депутатов </t>
  </si>
  <si>
    <t>421 98 18</t>
  </si>
  <si>
    <t>2.1.2-2</t>
  </si>
  <si>
    <t>2.1.2-3</t>
  </si>
  <si>
    <t>2.1.2-4</t>
  </si>
  <si>
    <t>2.1.2.-6</t>
  </si>
  <si>
    <t>2.4.1-1</t>
  </si>
  <si>
    <t>2.5</t>
  </si>
  <si>
    <t>2.2.</t>
  </si>
  <si>
    <t>КУЛЬТУРА</t>
  </si>
  <si>
    <t>0801</t>
  </si>
  <si>
    <t>2.1.3-5</t>
  </si>
  <si>
    <t>0800</t>
  </si>
  <si>
    <t>795 44 02</t>
  </si>
  <si>
    <t>795 44 01</t>
  </si>
  <si>
    <t>0901</t>
  </si>
  <si>
    <t>Строительство средней общеобразовательной школы в г. Шлиссельбург</t>
  </si>
  <si>
    <t>ЗДРАВООХРАНЕНИЕ</t>
  </si>
  <si>
    <t xml:space="preserve">ВСЕГО ПО ЗДРАВООХРАНЕНИЮ </t>
  </si>
  <si>
    <t xml:space="preserve">ЗДРАВООХРАНЕНИЕ </t>
  </si>
  <si>
    <t xml:space="preserve">ВСЕГО ПО УЧРЕЖДЕНИЯМ ЗДРАВООХРАНЕНИЯ </t>
  </si>
  <si>
    <t>0113</t>
  </si>
  <si>
    <t>1.2</t>
  </si>
  <si>
    <t>РАЗРАБОТКА ПРОЕКТНО-СМЕТНОЙ ДОКУМЕНТАЦИИ</t>
  </si>
  <si>
    <t>0412</t>
  </si>
  <si>
    <t>ИТОГО ПО ПСД</t>
  </si>
  <si>
    <t>2.1.3-1</t>
  </si>
  <si>
    <t>338 02 02</t>
  </si>
  <si>
    <t>423 98 05</t>
  </si>
  <si>
    <t>421 98 02</t>
  </si>
  <si>
    <t>Ремонт фасада здания</t>
  </si>
  <si>
    <t>423 98 04</t>
  </si>
  <si>
    <t>2.1.1.-4</t>
  </si>
  <si>
    <t>Средняя общеобразовательная школа в п.Мга -Разработка проектно-сметной документации на реконструкцию здания школы</t>
  </si>
  <si>
    <t>2.1.1.-5</t>
  </si>
  <si>
    <t>421 98 01</t>
  </si>
  <si>
    <t>102 01 22</t>
  </si>
  <si>
    <t>федерал.</t>
  </si>
  <si>
    <t>Ленинградской области</t>
  </si>
  <si>
    <t xml:space="preserve"> Кировского муниципального  района </t>
  </si>
  <si>
    <t>План на 2012год  (тыс. руб.)</t>
  </si>
  <si>
    <t>Ремонт мягкой кровли спортзала и пищеблока</t>
  </si>
  <si>
    <t>Ремонт туалетов</t>
  </si>
  <si>
    <t>Частичный ремонт кровли</t>
  </si>
  <si>
    <t>Капитальный ремонт  кровли</t>
  </si>
  <si>
    <t>Замена полов на 1 и 2 этажах</t>
  </si>
  <si>
    <t>Ремонт потолка в рекреации 2 этажа</t>
  </si>
  <si>
    <t>421 98 03</t>
  </si>
  <si>
    <t>Замена оконных блоков</t>
  </si>
  <si>
    <t>421 98 14</t>
  </si>
  <si>
    <t>Капитальный ремонт кровли</t>
  </si>
  <si>
    <t>421 98 15</t>
  </si>
  <si>
    <t>421 98 06</t>
  </si>
  <si>
    <t>2.1.2.-5</t>
  </si>
  <si>
    <t>2.1.2-7</t>
  </si>
  <si>
    <t>2.1.2-8</t>
  </si>
  <si>
    <t>420 98 16</t>
  </si>
  <si>
    <t>420 98 17</t>
  </si>
  <si>
    <t>2.1.1.-6</t>
  </si>
  <si>
    <t>420 98 22</t>
  </si>
  <si>
    <t>Замена покрытия полов на ламинат</t>
  </si>
  <si>
    <t>Замена дверных блоков</t>
  </si>
  <si>
    <t>Замена дверных блоков и вентиляционных окон в подвале</t>
  </si>
  <si>
    <t>Детский сад "Березка" г.Шлиссельбург</t>
  </si>
  <si>
    <t>Реконструкция детского сада "Березка"</t>
  </si>
  <si>
    <t>СОЦИАЛЬНАЯ ПОЛИТИКА</t>
  </si>
  <si>
    <t>2.2.1.</t>
  </si>
  <si>
    <t>УЧРЕЖДЕНИЯ СОЦИАЛЬНОЙ ЗАЩИТЫ</t>
  </si>
  <si>
    <t>1002</t>
  </si>
  <si>
    <t>ВСЕГО ПО УЧРЕЖДЕНИЯМ СОЦИАЛЬНОЙ ЗАЩИТЫ</t>
  </si>
  <si>
    <t>Замена окон, замена радиаторов отопления, ремонт кирпичной кладки стен</t>
  </si>
  <si>
    <t>102 01 18</t>
  </si>
  <si>
    <t>(Приложение 20)</t>
  </si>
  <si>
    <t>Строительство детского сада на 280 мест в г.Шлиссельбурге</t>
  </si>
  <si>
    <t>Косметический ремонт концертного зала</t>
  </si>
  <si>
    <t>Кировского муниципального района Ленинградской области на 2012 год</t>
  </si>
  <si>
    <t>Детский сад г.Шлиссельбург</t>
  </si>
  <si>
    <t>Средняя общеобразовательная школа г.Шлиссельбург</t>
  </si>
  <si>
    <t>0400</t>
  </si>
  <si>
    <t>МБОУ ДОД "Детская художественная школа" п.Мга</t>
  </si>
  <si>
    <t>МБОУ ДОД "Кировская детская музыкальная школа"</t>
  </si>
  <si>
    <t>508 98 00</t>
  </si>
  <si>
    <t>1.1.1-2</t>
  </si>
  <si>
    <t>1.1.1-3</t>
  </si>
  <si>
    <t>1.2.-1</t>
  </si>
  <si>
    <t>2.1.3-6</t>
  </si>
  <si>
    <t>2.1.1.-7</t>
  </si>
  <si>
    <t>420 98 23</t>
  </si>
  <si>
    <t>Дошкольное учреждение п.Назия</t>
  </si>
  <si>
    <t>Устройство покрытия беговой дорожки стадиона</t>
  </si>
  <si>
    <t>Замена кровли</t>
  </si>
  <si>
    <t xml:space="preserve"> МБДОУ "Детский сад комбинированного вида №5" п.Мга</t>
  </si>
  <si>
    <t>МБДОУ "Детский сад комбинированного вида "Теремок"</t>
  </si>
  <si>
    <t>МБОУ "Отрадненская средняя общеобразовательная школа № 2"</t>
  </si>
  <si>
    <t xml:space="preserve"> МБОУ "Кировская средняя общеобразовательная школа № 2 имени матроса, погибшего на атомной подводной лодке "Курск", Витченко Сергея Александровича"</t>
  </si>
  <si>
    <t>МБОУ "Назиевская средняя общеобразовательная школа"</t>
  </si>
  <si>
    <t>МБОУ ДОД "Шлиссельбургская детская музыкальная школа"</t>
  </si>
  <si>
    <t>МБОУ ДОД "Детская школа искусств" г.Отрадное</t>
  </si>
  <si>
    <t>от "08" декабря 2011 г.№ 95</t>
  </si>
  <si>
    <t>МБОУ ДОД "Детско-юношеская спортивная школа по футболу"</t>
  </si>
  <si>
    <t>423 98 06</t>
  </si>
  <si>
    <t>Капитальный ремонт крыши здания по улице Кирова д.20 г.Кировск</t>
  </si>
  <si>
    <t>(в редакции решения совета депутатов</t>
  </si>
  <si>
    <t>1.2.-2</t>
  </si>
  <si>
    <t>1.2.-3</t>
  </si>
  <si>
    <t>1.2.-4</t>
  </si>
  <si>
    <t>338 02 14</t>
  </si>
  <si>
    <t>Детский сад "Березка" в г.Шлиссельбурге-Разработка проектно-сметной документации на реконструкцию детского сада</t>
  </si>
  <si>
    <t>338 02 01</t>
  </si>
  <si>
    <t>Разработка проектно-сметной документации на реконструкцию здания бывшего комбината бытового обслуживания под офис врача общей практики в с.Путилово</t>
  </si>
  <si>
    <t>338 02 03</t>
  </si>
  <si>
    <t>Средняя общеобразовательная школа в г.Шлиссельбурге- Доработка проектно-сметной документации на строительство здания средней общеобразовательной школы на 600 учащихся</t>
  </si>
  <si>
    <t>МО Путиловское СП</t>
  </si>
  <si>
    <t>351 31 06</t>
  </si>
  <si>
    <t>Техническая диагностика 2-х паровых котлов ДЕ-6,5/14 с экономайзерами:ст.№1 рег.№28205 и ст.2 рег.28206, установленных в  котельной с.Путилово, ул.Теплая, д.8</t>
  </si>
  <si>
    <t>МБУЗ "Кировская районная центральная больница"</t>
  </si>
  <si>
    <t>2.5.2</t>
  </si>
  <si>
    <t>1.2.-5</t>
  </si>
  <si>
    <t>Разработка проектно-сметной документации на строительство ФАП в дер.Горы</t>
  </si>
  <si>
    <t>в том числе:</t>
  </si>
  <si>
    <t>радиационное обследование</t>
  </si>
  <si>
    <t>обследование и очистка местности от взрывоопасных предметов</t>
  </si>
  <si>
    <t>комплекс землеустроительных работ</t>
  </si>
  <si>
    <t>подготовка и выдача технических условий и исходных технических данных на присоединение к телефонной сети и к сети радиофикации с возможностью оповещения региональной системы ГО и ЧС</t>
  </si>
  <si>
    <t>геологические изыскания</t>
  </si>
  <si>
    <t>капитальный ремонт кровли хирургического корпуса в г.Шлиссельбурге</t>
  </si>
  <si>
    <t>2.5.3</t>
  </si>
  <si>
    <t>338 02 25</t>
  </si>
  <si>
    <t>МБОУ "Кировская гимназия имени Героя Советского Союза Султана Баймагамбетова"</t>
  </si>
  <si>
    <t>МБОУ "Кировская средняя общеобразовательная школа №1"</t>
  </si>
  <si>
    <t>МКОУ для детей дошкольного и младшего школьного возраста " Малуксинская начальная школа - детский сад"</t>
  </si>
  <si>
    <t>МБДОУ "Детский сад комбинированного вида № 34"</t>
  </si>
  <si>
    <t>МБДОУ "Детский сад комбинированного вида "Орешек"</t>
  </si>
  <si>
    <t>МБДОУ "Детский сад комбинированного вида № 36"</t>
  </si>
  <si>
    <t>МКОУ "Молодцовская основная общеобразовательная школа"</t>
  </si>
  <si>
    <t>исследование почвы по химическим, токсигологическим, паразитологическим и микробиологическим показателям на глубину до 2-х метров, проведение замеров физических факторов, заказ фоновых концентраций, заказ климатических характеристик</t>
  </si>
  <si>
    <t>МБУЗ "Кировская ЦРБ"</t>
  </si>
  <si>
    <t>Установка счетчиков по теплоэнергии в рамках ДЦП "Энергосбережение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</si>
  <si>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МКУ УКС</t>
  </si>
  <si>
    <t>Ремонт запасного выхода в здании школы</t>
  </si>
  <si>
    <t>521 01 06</t>
  </si>
  <si>
    <t xml:space="preserve">Подготовка муниципальных общеобразовательных учреждений к новому учебному году </t>
  </si>
  <si>
    <t>2.1.2-9</t>
  </si>
  <si>
    <t>2.6</t>
  </si>
  <si>
    <t>УЧРЕЖДЕНИЯ КУЛЬТУРЫ</t>
  </si>
  <si>
    <t>2.6.1</t>
  </si>
  <si>
    <t>МКУК «Центральная межпоселенческая библиотека»</t>
  </si>
  <si>
    <t xml:space="preserve">капитальный ремонт </t>
  </si>
  <si>
    <t>ВСЕГО ПО УЧРЕЖДЕНИЯМ КУЛЬТУРЫ</t>
  </si>
  <si>
    <t>Ремонт полов и инженерных сетей в здании по адресу п.Мга, ул.Донецкая д.13</t>
  </si>
  <si>
    <t>520 15 03</t>
  </si>
  <si>
    <t>Ремонт системы отопления</t>
  </si>
  <si>
    <t>2.1.1.-8</t>
  </si>
  <si>
    <t>МБДОУ "Детский сад комбинированного вида № 37"</t>
  </si>
  <si>
    <t xml:space="preserve">Обследование технического состояния несущих конструкций здания в пределах лестничной клетки </t>
  </si>
  <si>
    <t>420 98 13</t>
  </si>
  <si>
    <t>521 03 07</t>
  </si>
  <si>
    <t>Ремонт  крыльца</t>
  </si>
  <si>
    <t>МКСУ "Социально-реабилитационный центр для несовершеннолетних "Теплый дом"</t>
  </si>
  <si>
    <t>Замена оконных блоков в здании</t>
  </si>
  <si>
    <t>795 03 00</t>
  </si>
  <si>
    <t>Капитальный ремонт здания</t>
  </si>
  <si>
    <t>Здание по ул.Краснофлотская д.26 г.Кировск</t>
  </si>
  <si>
    <t>Установка пожарной, охранной сигнализации и системы оповещения</t>
  </si>
  <si>
    <t>522 41 01</t>
  </si>
  <si>
    <t>1.1.2-2</t>
  </si>
  <si>
    <t>Строительство фельдшерско-акушерского пункта дер.Горы</t>
  </si>
  <si>
    <t>Замена кровельного покрытия здания школы</t>
  </si>
  <si>
    <t>Ремонт мягкой кровли здания школы</t>
  </si>
  <si>
    <t>1.1.3-1.1</t>
  </si>
  <si>
    <t>Разработка проектно-сметной документации внешнего электроснабжения в здании</t>
  </si>
  <si>
    <t>Разработка проектно-сметной документации внутреннего электроснабжения в здании</t>
  </si>
  <si>
    <t>Разработка проектно-сметной документации на монтаж автоматической установки пожарной сигнализации и системы оповещения в здании</t>
  </si>
  <si>
    <t>2.1.2-10</t>
  </si>
  <si>
    <t>МБОУ "Отрадненская средняя общеобразовательная школа №3"</t>
  </si>
  <si>
    <t>2.1.2-11</t>
  </si>
  <si>
    <t>МКОУ "Шумская СОШ"</t>
  </si>
  <si>
    <t>Замена котла в здании школы</t>
  </si>
  <si>
    <t>421 98 13</t>
  </si>
  <si>
    <t>421 98 10</t>
  </si>
  <si>
    <t>МБДОУ "Детский сад комбинированного вида № 2"</t>
  </si>
  <si>
    <t xml:space="preserve">Составление проектно-сметной документации по монтажу автоматической установке пожарной сигнализации </t>
  </si>
  <si>
    <t>2.1.1.-9</t>
  </si>
  <si>
    <t>420 98 18</t>
  </si>
  <si>
    <t>2.1.2.-12</t>
  </si>
  <si>
    <t xml:space="preserve">Обследование технического состояния несущих конструкций надземной части фрагмента здания </t>
  </si>
  <si>
    <t>экспертиза сметной документации по объекту «Реконструкция здания бывшего комбината бытового обслуживания под офис врача общей практики в с.Путилово» по адресу: Ленинградская область, Кировский район , село Путилово, ул.Дорофеева, д.3а</t>
  </si>
  <si>
    <t>экспертиза проектной документации по объекту «Реконструкция здания бывшего комбината бытового обслуживания под офис врача общей практики в с.Путилово» по адресу: Ленинградская область, Кировский район , село Путилово, ул.Дорофеева, д.3а</t>
  </si>
  <si>
    <t>522 96 00</t>
  </si>
  <si>
    <t>522 11 00</t>
  </si>
  <si>
    <t>2.1.3-7</t>
  </si>
  <si>
    <t xml:space="preserve">обследование технического состояния несущих конструкций подземной части здания </t>
  </si>
  <si>
    <t xml:space="preserve">обследование технического состояния несущих конструкций надземной части здания </t>
  </si>
  <si>
    <t xml:space="preserve">МБОУ ДОД "Кировская детско-юношеская спортивная  школа" </t>
  </si>
  <si>
    <t>423 98 01</t>
  </si>
  <si>
    <t>Экспертиза сметной документации по объекту "Капитальный ремонт помещений МБДОУ "Детский сад комбинированного вида №2 (3 корпус)</t>
  </si>
  <si>
    <t>Кладка кирпичная</t>
  </si>
  <si>
    <t>Ремонт помещений здания МБДОУ</t>
  </si>
  <si>
    <t>Демонтаж и установка забора</t>
  </si>
  <si>
    <t>795 47 00</t>
  </si>
  <si>
    <t>2.1.2-13</t>
  </si>
  <si>
    <t>МБОУ "Лицей г.Отрадное"</t>
  </si>
  <si>
    <t>Установка металлического ограждения</t>
  </si>
  <si>
    <t>070 04 01</t>
  </si>
  <si>
    <t xml:space="preserve">Корректура проектной документации ( за исключением раздела "Земляные работы и фундаменты") по объекту "Строительство поликлиники на 150 посещений в смену в п.Мга" </t>
  </si>
  <si>
    <t>Экспертиза проектной документации по объекту : "Корректура проектной документации ( за исключением раздела "Земляные работы и фундаменты") по объекту "Строительство поликлиники на 150 посещений в смену в п.Мга" "</t>
  </si>
  <si>
    <t>Экспертиза сметной документации по объекту : "Корректура проектной документации ( за исключением раздела "Земляные работы и фундаменты") по объекту "Строительство поликлиники на 150 посещений в смену в п.Мга" "</t>
  </si>
  <si>
    <t>Экспертиза сметной документации по объекту</t>
  </si>
  <si>
    <t>Составление смет на капитальный ремонт помещений детского сада п.Назия</t>
  </si>
  <si>
    <t>Составление дефектных ведомостей на капитальный ремонт помещений детского сада п.Назия</t>
  </si>
  <si>
    <t>Ремонт фасада здания по адресу: Ленинградская область, г.Кировск, ул.Кирова, д.8</t>
  </si>
  <si>
    <t>Составление дефектных ведомостей на капитальный ремонт помещений детского сада (3-й корпус) по адресу: Ленинградская область, Кировский район , г.Кировск, ул.Молодежная, д.4</t>
  </si>
  <si>
    <t>Составление смет на капитальный ремонт помещений детского сада (3-й корпус) по адресу: Ленинградская область, Кировский район , г.Кировск, ул.Молодежная, д.4</t>
  </si>
  <si>
    <t>Обследование технического состояния несущих конструкций подземной части незавершенного строительства объекта "Строительство поликлиники на 150 посещений в смену в п.Мга"</t>
  </si>
  <si>
    <t>2.5.4</t>
  </si>
  <si>
    <t>Техническое обследование строительных конструкций кровли здания на предмет дальнейшей эксплуатации здания</t>
  </si>
  <si>
    <t>МБОУ "Шлиссельбургская средняя общеобразовательная школа № 1 с углубленным изучением отдельных предметов"</t>
  </si>
  <si>
    <t xml:space="preserve">001 </t>
  </si>
  <si>
    <t xml:space="preserve">Ремонт с очисткой наружных сетей канализации </t>
  </si>
  <si>
    <t>Техническое обследование строительных конструкций здания автовокзала, расположенного по адресу: г.Кировск, ул.Набережная, д.6а</t>
  </si>
  <si>
    <t xml:space="preserve">Ремонт наружной канализации здания </t>
  </si>
  <si>
    <t>2.1.2-14</t>
  </si>
  <si>
    <t>Ремонт системы отопления в здании</t>
  </si>
  <si>
    <t>размножение проектно-сметной документации для строительства фельдшерско-акушерского пункта</t>
  </si>
  <si>
    <t>МКОУ "Синявинская средняя общеобразовательная школа"</t>
  </si>
  <si>
    <t>Косметический ремонт помещения групп 10 и 11 в здании</t>
  </si>
  <si>
    <t>2.7</t>
  </si>
  <si>
    <t>ДОРОЖНОЕ ХОЗЯЙСТВО (ДОРОЖНЫЕ ФОНДЫ)</t>
  </si>
  <si>
    <t>2.7.1</t>
  </si>
  <si>
    <t>0409</t>
  </si>
  <si>
    <t>315 01 02</t>
  </si>
  <si>
    <t>Экспертиза соответствия требованиям действующего законодательства, нормативным документам и исходным данным сметной документации «Ремонт автомобильной дороги в д.Леднево Кировского района ЛО»</t>
  </si>
  <si>
    <t>ВСЕГО ПО ДОРОЖНОМУ ХОЗЯЙСТВУ</t>
  </si>
  <si>
    <t>2.1.3-8</t>
  </si>
  <si>
    <t>МБОУ ДОД "Кировский Центр детского творчества "Юность"</t>
  </si>
  <si>
    <t>Ремонт помещений</t>
  </si>
  <si>
    <t>423 98 08</t>
  </si>
  <si>
    <t>471 98 01</t>
  </si>
  <si>
    <t>ремонт помещений (подвальное помещение) по адресу: г.Кировск, ул.Северная, д.13</t>
  </si>
  <si>
    <t>Капитальный ремонт детского сада на 190 мест по адресу: Ленинградская область, Кировский район, п.Назия</t>
  </si>
  <si>
    <t>Капитальный ремонт детского сада на 80 мест по адресу: Ленинградская область, г.Кировск, ул.Молодежная, д.4</t>
  </si>
  <si>
    <t>Строительство фельдшерско-акушерского пункта дер.Горы, Кировский муниципальный район</t>
  </si>
  <si>
    <t>102 01 34</t>
  </si>
  <si>
    <t>Разработка проектно-сметной документации 2 этап, в т.ч. Инженерные сети объекта "Строительство ФАП в дер.Горы" (повторно применяемый проект)</t>
  </si>
  <si>
    <t>2.5.5</t>
  </si>
  <si>
    <t>Разработка проектно-сметной документации по объекту "Размещение МФЦ в здании администрации по адресу: Ленинградская область, г.Кировск, ул.Новая, д.1"</t>
  </si>
  <si>
    <t>Капитальный ремонт полов в помещениях здания  МБОУДОД «Детская художественная школа» (изостудия), расположенного по адресу: п.Мга, пр.Красного Октября, д.47</t>
  </si>
  <si>
    <t>от "19"  сентября 2012 г. №78)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</si>
</sst>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"/>
    <numFmt numFmtId="166" formatCode="#,##0_р_."/>
    <numFmt numFmtId="167" formatCode="0.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#,##0.00_р_."/>
  </numFmts>
  <fonts count="29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indexed="53"/>
      <name val="Times New Roman"/>
      <family val="1"/>
    </font>
    <font>
      <sz val="11"/>
      <color indexed="53"/>
      <name val="Times New Roman"/>
      <family val="1"/>
    </font>
    <font>
      <i/>
      <sz val="10"/>
      <color indexed="5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ck"/>
      <bottom style="thick"/>
    </border>
    <border>
      <left style="medium"/>
      <right style="medium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5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top"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top"/>
    </xf>
    <xf numFmtId="4" fontId="2" fillId="0" borderId="0" xfId="0" applyNumberFormat="1" applyFont="1" applyBorder="1" applyAlignment="1">
      <alignment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49" fontId="15" fillId="0" borderId="0" xfId="0" applyNumberFormat="1" applyFont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right" wrapText="1"/>
    </xf>
    <xf numFmtId="49" fontId="24" fillId="0" borderId="0" xfId="0" applyNumberFormat="1" applyFont="1" applyAlignment="1">
      <alignment/>
    </xf>
    <xf numFmtId="49" fontId="24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right"/>
    </xf>
    <xf numFmtId="49" fontId="10" fillId="2" borderId="2" xfId="0" applyNumberFormat="1" applyFont="1" applyFill="1" applyBorder="1" applyAlignment="1">
      <alignment horizontal="center" wrapText="1"/>
    </xf>
    <xf numFmtId="49" fontId="14" fillId="0" borderId="2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left" wrapText="1"/>
    </xf>
    <xf numFmtId="165" fontId="17" fillId="0" borderId="1" xfId="0" applyNumberFormat="1" applyFont="1" applyFill="1" applyBorder="1" applyAlignment="1">
      <alignment horizontal="right" wrapText="1"/>
    </xf>
    <xf numFmtId="49" fontId="17" fillId="0" borderId="2" xfId="0" applyNumberFormat="1" applyFont="1" applyFill="1" applyBorder="1" applyAlignment="1">
      <alignment horizontal="left" wrapText="1"/>
    </xf>
    <xf numFmtId="165" fontId="17" fillId="0" borderId="2" xfId="0" applyNumberFormat="1" applyFont="1" applyFill="1" applyBorder="1" applyAlignment="1">
      <alignment horizontal="right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wrapText="1"/>
    </xf>
    <xf numFmtId="167" fontId="1" fillId="0" borderId="4" xfId="0" applyNumberFormat="1" applyFont="1" applyBorder="1" applyAlignment="1">
      <alignment horizontal="center" wrapText="1"/>
    </xf>
    <xf numFmtId="165" fontId="3" fillId="2" borderId="5" xfId="0" applyNumberFormat="1" applyFont="1" applyFill="1" applyBorder="1" applyAlignment="1">
      <alignment horizontal="right" wrapText="1"/>
    </xf>
    <xf numFmtId="165" fontId="3" fillId="2" borderId="4" xfId="0" applyNumberFormat="1" applyFont="1" applyFill="1" applyBorder="1" applyAlignment="1">
      <alignment horizontal="right" wrapText="1"/>
    </xf>
    <xf numFmtId="165" fontId="1" fillId="2" borderId="5" xfId="0" applyNumberFormat="1" applyFont="1" applyFill="1" applyBorder="1" applyAlignment="1">
      <alignment horizontal="right" wrapText="1"/>
    </xf>
    <xf numFmtId="49" fontId="3" fillId="2" borderId="5" xfId="0" applyNumberFormat="1" applyFont="1" applyFill="1" applyBorder="1" applyAlignment="1">
      <alignment horizontal="left" wrapText="1"/>
    </xf>
    <xf numFmtId="49" fontId="3" fillId="2" borderId="5" xfId="0" applyNumberFormat="1" applyFont="1" applyFill="1" applyBorder="1" applyAlignment="1">
      <alignment horizontal="center" wrapText="1"/>
    </xf>
    <xf numFmtId="165" fontId="3" fillId="0" borderId="5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>
      <alignment horizontal="center" vertical="top" wrapText="1"/>
    </xf>
    <xf numFmtId="165" fontId="1" fillId="2" borderId="6" xfId="0" applyNumberFormat="1" applyFont="1" applyFill="1" applyBorder="1" applyAlignment="1">
      <alignment horizontal="right" wrapText="1"/>
    </xf>
    <xf numFmtId="49" fontId="17" fillId="2" borderId="5" xfId="0" applyNumberFormat="1" applyFont="1" applyFill="1" applyBorder="1" applyAlignment="1">
      <alignment horizontal="left" wrapText="1"/>
    </xf>
    <xf numFmtId="165" fontId="14" fillId="2" borderId="5" xfId="0" applyNumberFormat="1" applyFont="1" applyFill="1" applyBorder="1" applyAlignment="1">
      <alignment horizontal="right" wrapText="1"/>
    </xf>
    <xf numFmtId="49" fontId="3" fillId="2" borderId="7" xfId="0" applyNumberFormat="1" applyFont="1" applyFill="1" applyBorder="1" applyAlignment="1">
      <alignment horizontal="center" wrapText="1"/>
    </xf>
    <xf numFmtId="165" fontId="3" fillId="2" borderId="7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left" wrapText="1"/>
    </xf>
    <xf numFmtId="49" fontId="14" fillId="2" borderId="2" xfId="0" applyNumberFormat="1" applyFont="1" applyFill="1" applyBorder="1" applyAlignment="1">
      <alignment horizontal="left" vertical="top" wrapText="1"/>
    </xf>
    <xf numFmtId="165" fontId="14" fillId="2" borderId="2" xfId="0" applyNumberFormat="1" applyFont="1" applyFill="1" applyBorder="1" applyAlignment="1">
      <alignment horizontal="right" wrapText="1"/>
    </xf>
    <xf numFmtId="49" fontId="14" fillId="2" borderId="3" xfId="0" applyNumberFormat="1" applyFont="1" applyFill="1" applyBorder="1" applyAlignment="1">
      <alignment horizontal="left" vertical="top" wrapText="1"/>
    </xf>
    <xf numFmtId="165" fontId="14" fillId="2" borderId="4" xfId="0" applyNumberFormat="1" applyFont="1" applyFill="1" applyBorder="1" applyAlignment="1">
      <alignment horizontal="right" wrapText="1"/>
    </xf>
    <xf numFmtId="165" fontId="16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horizontal="left" wrapText="1"/>
    </xf>
    <xf numFmtId="49" fontId="3" fillId="2" borderId="8" xfId="0" applyNumberFormat="1" applyFont="1" applyFill="1" applyBorder="1" applyAlignment="1">
      <alignment horizontal="left" wrapText="1"/>
    </xf>
    <xf numFmtId="165" fontId="3" fillId="0" borderId="8" xfId="0" applyNumberFormat="1" applyFont="1" applyFill="1" applyBorder="1" applyAlignment="1">
      <alignment horizontal="right" wrapText="1"/>
    </xf>
    <xf numFmtId="165" fontId="3" fillId="2" borderId="8" xfId="0" applyNumberFormat="1" applyFont="1" applyFill="1" applyBorder="1" applyAlignment="1">
      <alignment horizontal="right" wrapText="1"/>
    </xf>
    <xf numFmtId="49" fontId="3" fillId="2" borderId="9" xfId="0" applyNumberFormat="1" applyFont="1" applyFill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 applyAlignment="1">
      <alignment horizontal="left" wrapText="1"/>
    </xf>
    <xf numFmtId="165" fontId="3" fillId="0" borderId="10" xfId="0" applyNumberFormat="1" applyFont="1" applyFill="1" applyBorder="1" applyAlignment="1">
      <alignment horizontal="right" wrapText="1"/>
    </xf>
    <xf numFmtId="49" fontId="14" fillId="2" borderId="5" xfId="0" applyNumberFormat="1" applyFont="1" applyFill="1" applyBorder="1" applyAlignment="1">
      <alignment horizontal="left" wrapText="1"/>
    </xf>
    <xf numFmtId="165" fontId="9" fillId="0" borderId="9" xfId="0" applyNumberFormat="1" applyFont="1" applyFill="1" applyBorder="1" applyAlignment="1">
      <alignment horizontal="right" wrapText="1"/>
    </xf>
    <xf numFmtId="49" fontId="14" fillId="0" borderId="5" xfId="0" applyNumberFormat="1" applyFont="1" applyFill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center" wrapText="1"/>
    </xf>
    <xf numFmtId="165" fontId="14" fillId="0" borderId="5" xfId="0" applyNumberFormat="1" applyFont="1" applyFill="1" applyBorder="1" applyAlignment="1">
      <alignment horizontal="right" wrapText="1"/>
    </xf>
    <xf numFmtId="49" fontId="9" fillId="0" borderId="8" xfId="0" applyNumberFormat="1" applyFont="1" applyFill="1" applyBorder="1" applyAlignment="1">
      <alignment horizontal="left" wrapText="1"/>
    </xf>
    <xf numFmtId="165" fontId="9" fillId="0" borderId="8" xfId="0" applyNumberFormat="1" applyFont="1" applyFill="1" applyBorder="1" applyAlignment="1">
      <alignment horizontal="right" wrapText="1"/>
    </xf>
    <xf numFmtId="165" fontId="16" fillId="0" borderId="4" xfId="0" applyNumberFormat="1" applyFont="1" applyFill="1" applyBorder="1" applyAlignment="1">
      <alignment horizontal="right" wrapText="1"/>
    </xf>
    <xf numFmtId="165" fontId="1" fillId="0" borderId="5" xfId="0" applyNumberFormat="1" applyFont="1" applyFill="1" applyBorder="1" applyAlignment="1">
      <alignment horizontal="right" wrapText="1"/>
    </xf>
    <xf numFmtId="165" fontId="3" fillId="0" borderId="7" xfId="0" applyNumberFormat="1" applyFont="1" applyFill="1" applyBorder="1" applyAlignment="1">
      <alignment horizontal="right" wrapText="1"/>
    </xf>
    <xf numFmtId="49" fontId="9" fillId="0" borderId="9" xfId="0" applyNumberFormat="1" applyFont="1" applyFill="1" applyBorder="1" applyAlignment="1">
      <alignment horizontal="left" wrapText="1"/>
    </xf>
    <xf numFmtId="165" fontId="3" fillId="0" borderId="9" xfId="0" applyNumberFormat="1" applyFont="1" applyFill="1" applyBorder="1" applyAlignment="1">
      <alignment horizontal="right" wrapText="1"/>
    </xf>
    <xf numFmtId="49" fontId="9" fillId="0" borderId="11" xfId="0" applyNumberFormat="1" applyFont="1" applyFill="1" applyBorder="1" applyAlignment="1">
      <alignment horizontal="left" wrapText="1"/>
    </xf>
    <xf numFmtId="165" fontId="3" fillId="0" borderId="11" xfId="0" applyNumberFormat="1" applyFont="1" applyFill="1" applyBorder="1" applyAlignment="1">
      <alignment horizontal="right" wrapText="1"/>
    </xf>
    <xf numFmtId="49" fontId="9" fillId="2" borderId="5" xfId="0" applyNumberFormat="1" applyFont="1" applyFill="1" applyBorder="1" applyAlignment="1">
      <alignment horizontal="left" wrapText="1"/>
    </xf>
    <xf numFmtId="165" fontId="1" fillId="2" borderId="5" xfId="0" applyNumberFormat="1" applyFont="1" applyFill="1" applyBorder="1" applyAlignment="1">
      <alignment horizontal="right" wrapText="1"/>
    </xf>
    <xf numFmtId="165" fontId="3" fillId="0" borderId="6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center" wrapText="1"/>
    </xf>
    <xf numFmtId="49" fontId="22" fillId="3" borderId="12" xfId="0" applyNumberFormat="1" applyFont="1" applyFill="1" applyBorder="1" applyAlignment="1">
      <alignment horizontal="left" vertical="top" wrapText="1"/>
    </xf>
    <xf numFmtId="165" fontId="21" fillId="3" borderId="12" xfId="0" applyNumberFormat="1" applyFont="1" applyFill="1" applyBorder="1" applyAlignment="1">
      <alignment horizontal="right" wrapText="1"/>
    </xf>
    <xf numFmtId="165" fontId="14" fillId="0" borderId="2" xfId="0" applyNumberFormat="1" applyFont="1" applyFill="1" applyBorder="1" applyAlignment="1">
      <alignment horizontal="right" wrapText="1"/>
    </xf>
    <xf numFmtId="49" fontId="14" fillId="0" borderId="3" xfId="0" applyNumberFormat="1" applyFont="1" applyFill="1" applyBorder="1" applyAlignment="1">
      <alignment horizontal="left" vertical="top" wrapText="1"/>
    </xf>
    <xf numFmtId="165" fontId="14" fillId="0" borderId="4" xfId="0" applyNumberFormat="1" applyFont="1" applyFill="1" applyBorder="1" applyAlignment="1">
      <alignment horizontal="right" wrapText="1"/>
    </xf>
    <xf numFmtId="165" fontId="16" fillId="0" borderId="5" xfId="0" applyNumberFormat="1" applyFont="1" applyFill="1" applyBorder="1" applyAlignment="1">
      <alignment horizontal="right" wrapText="1"/>
    </xf>
    <xf numFmtId="49" fontId="1" fillId="0" borderId="5" xfId="0" applyNumberFormat="1" applyFont="1" applyFill="1" applyBorder="1" applyAlignment="1">
      <alignment horizontal="left" wrapText="1"/>
    </xf>
    <xf numFmtId="49" fontId="3" fillId="0" borderId="8" xfId="0" applyNumberFormat="1" applyFont="1" applyFill="1" applyBorder="1" applyAlignment="1">
      <alignment horizontal="left" wrapText="1"/>
    </xf>
    <xf numFmtId="165" fontId="3" fillId="0" borderId="13" xfId="0" applyNumberFormat="1" applyFont="1" applyFill="1" applyBorder="1" applyAlignment="1">
      <alignment horizontal="right" wrapText="1"/>
    </xf>
    <xf numFmtId="165" fontId="12" fillId="0" borderId="2" xfId="0" applyNumberFormat="1" applyFont="1" applyFill="1" applyBorder="1" applyAlignment="1">
      <alignment horizontal="right" wrapText="1"/>
    </xf>
    <xf numFmtId="49" fontId="9" fillId="0" borderId="7" xfId="0" applyNumberFormat="1" applyFont="1" applyFill="1" applyBorder="1" applyAlignment="1">
      <alignment horizontal="left" wrapText="1"/>
    </xf>
    <xf numFmtId="165" fontId="9" fillId="0" borderId="7" xfId="0" applyNumberFormat="1" applyFont="1" applyFill="1" applyBorder="1" applyAlignment="1">
      <alignment horizontal="right" wrapText="1"/>
    </xf>
    <xf numFmtId="49" fontId="3" fillId="0" borderId="5" xfId="0" applyNumberFormat="1" applyFont="1" applyFill="1" applyBorder="1" applyAlignment="1">
      <alignment horizontal="left" wrapText="1"/>
    </xf>
    <xf numFmtId="165" fontId="1" fillId="0" borderId="5" xfId="0" applyNumberFormat="1" applyFont="1" applyFill="1" applyBorder="1" applyAlignment="1">
      <alignment horizontal="right" wrapText="1"/>
    </xf>
    <xf numFmtId="49" fontId="14" fillId="0" borderId="14" xfId="0" applyNumberFormat="1" applyFont="1" applyFill="1" applyBorder="1" applyAlignment="1">
      <alignment horizontal="left" vertical="top" wrapText="1"/>
    </xf>
    <xf numFmtId="165" fontId="13" fillId="0" borderId="14" xfId="0" applyNumberFormat="1" applyFont="1" applyFill="1" applyBorder="1" applyAlignment="1">
      <alignment horizontal="right" wrapText="1"/>
    </xf>
    <xf numFmtId="49" fontId="1" fillId="0" borderId="3" xfId="0" applyNumberFormat="1" applyFont="1" applyFill="1" applyBorder="1" applyAlignment="1">
      <alignment horizontal="left" wrapText="1"/>
    </xf>
    <xf numFmtId="165" fontId="1" fillId="0" borderId="3" xfId="0" applyNumberFormat="1" applyFont="1" applyFill="1" applyBorder="1" applyAlignment="1">
      <alignment horizontal="right" wrapText="1"/>
    </xf>
    <xf numFmtId="49" fontId="14" fillId="0" borderId="4" xfId="0" applyNumberFormat="1" applyFont="1" applyFill="1" applyBorder="1" applyAlignment="1">
      <alignment horizontal="left" vertical="top" wrapText="1"/>
    </xf>
    <xf numFmtId="165" fontId="14" fillId="0" borderId="5" xfId="0" applyNumberFormat="1" applyFont="1" applyFill="1" applyBorder="1" applyAlignment="1">
      <alignment horizontal="right" wrapText="1"/>
    </xf>
    <xf numFmtId="165" fontId="1" fillId="0" borderId="2" xfId="0" applyNumberFormat="1" applyFont="1" applyFill="1" applyBorder="1" applyAlignment="1">
      <alignment horizontal="right" wrapText="1"/>
    </xf>
    <xf numFmtId="165" fontId="12" fillId="0" borderId="10" xfId="0" applyNumberFormat="1" applyFont="1" applyFill="1" applyBorder="1" applyAlignment="1">
      <alignment horizontal="right" wrapText="1"/>
    </xf>
    <xf numFmtId="165" fontId="3" fillId="0" borderId="2" xfId="0" applyNumberFormat="1" applyFont="1" applyFill="1" applyBorder="1" applyAlignment="1">
      <alignment horizontal="right" wrapText="1"/>
    </xf>
    <xf numFmtId="165" fontId="3" fillId="0" borderId="8" xfId="0" applyNumberFormat="1" applyFont="1" applyFill="1" applyBorder="1" applyAlignment="1">
      <alignment horizontal="right" wrapText="1"/>
    </xf>
    <xf numFmtId="165" fontId="3" fillId="0" borderId="9" xfId="0" applyNumberFormat="1" applyFont="1" applyFill="1" applyBorder="1" applyAlignment="1">
      <alignment horizontal="right" wrapText="1"/>
    </xf>
    <xf numFmtId="165" fontId="3" fillId="0" borderId="5" xfId="0" applyNumberFormat="1" applyFont="1" applyFill="1" applyBorder="1" applyAlignment="1">
      <alignment horizontal="right" wrapText="1"/>
    </xf>
    <xf numFmtId="165" fontId="1" fillId="0" borderId="4" xfId="0" applyNumberFormat="1" applyFont="1" applyFill="1" applyBorder="1" applyAlignment="1">
      <alignment horizontal="right" wrapText="1"/>
    </xf>
    <xf numFmtId="49" fontId="1" fillId="0" borderId="4" xfId="0" applyNumberFormat="1" applyFont="1" applyFill="1" applyBorder="1" applyAlignment="1">
      <alignment horizontal="left" wrapText="1"/>
    </xf>
    <xf numFmtId="49" fontId="3" fillId="2" borderId="6" xfId="0" applyNumberFormat="1" applyFont="1" applyFill="1" applyBorder="1" applyAlignment="1">
      <alignment horizontal="center" wrapText="1"/>
    </xf>
    <xf numFmtId="165" fontId="3" fillId="2" borderId="2" xfId="0" applyNumberFormat="1" applyFont="1" applyFill="1" applyBorder="1" applyAlignment="1">
      <alignment horizontal="right" wrapText="1"/>
    </xf>
    <xf numFmtId="49" fontId="9" fillId="2" borderId="6" xfId="0" applyNumberFormat="1" applyFont="1" applyFill="1" applyBorder="1" applyAlignment="1">
      <alignment horizontal="left" wrapText="1"/>
    </xf>
    <xf numFmtId="165" fontId="3" fillId="2" borderId="6" xfId="0" applyNumberFormat="1" applyFont="1" applyFill="1" applyBorder="1" applyAlignment="1">
      <alignment horizontal="right" wrapText="1"/>
    </xf>
    <xf numFmtId="165" fontId="3" fillId="2" borderId="9" xfId="0" applyNumberFormat="1" applyFont="1" applyFill="1" applyBorder="1" applyAlignment="1">
      <alignment horizontal="right" wrapText="1"/>
    </xf>
    <xf numFmtId="49" fontId="12" fillId="0" borderId="4" xfId="0" applyNumberFormat="1" applyFont="1" applyBorder="1" applyAlignment="1">
      <alignment horizontal="center" wrapText="1"/>
    </xf>
    <xf numFmtId="49" fontId="12" fillId="2" borderId="4" xfId="0" applyNumberFormat="1" applyFont="1" applyFill="1" applyBorder="1" applyAlignment="1">
      <alignment horizontal="center" wrapText="1"/>
    </xf>
    <xf numFmtId="49" fontId="12" fillId="2" borderId="5" xfId="0" applyNumberFormat="1" applyFont="1" applyFill="1" applyBorder="1" applyAlignment="1">
      <alignment horizontal="center" wrapText="1"/>
    </xf>
    <xf numFmtId="49" fontId="13" fillId="0" borderId="3" xfId="0" applyNumberFormat="1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center" vertical="top" wrapText="1"/>
    </xf>
    <xf numFmtId="49" fontId="18" fillId="2" borderId="5" xfId="0" applyNumberFormat="1" applyFont="1" applyFill="1" applyBorder="1" applyAlignment="1">
      <alignment horizontal="center" wrapText="1"/>
    </xf>
    <xf numFmtId="49" fontId="12" fillId="2" borderId="5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wrapText="1"/>
    </xf>
    <xf numFmtId="4" fontId="1" fillId="2" borderId="4" xfId="0" applyNumberFormat="1" applyFont="1" applyFill="1" applyBorder="1" applyAlignment="1">
      <alignment horizontal="center" vertical="top" wrapText="1"/>
    </xf>
    <xf numFmtId="49" fontId="18" fillId="2" borderId="6" xfId="0" applyNumberFormat="1" applyFont="1" applyFill="1" applyBorder="1" applyAlignment="1">
      <alignment horizontal="center" wrapText="1"/>
    </xf>
    <xf numFmtId="165" fontId="12" fillId="2" borderId="4" xfId="0" applyNumberFormat="1" applyFont="1" applyFill="1" applyBorder="1" applyAlignment="1">
      <alignment horizontal="right" wrapText="1"/>
    </xf>
    <xf numFmtId="49" fontId="18" fillId="0" borderId="5" xfId="0" applyNumberFormat="1" applyFont="1" applyFill="1" applyBorder="1" applyAlignment="1">
      <alignment horizontal="center" wrapText="1"/>
    </xf>
    <xf numFmtId="49" fontId="12" fillId="0" borderId="6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/>
    </xf>
    <xf numFmtId="49" fontId="19" fillId="0" borderId="5" xfId="0" applyNumberFormat="1" applyFont="1" applyFill="1" applyBorder="1" applyAlignment="1">
      <alignment horizontal="center"/>
    </xf>
    <xf numFmtId="49" fontId="18" fillId="0" borderId="8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49" fontId="19" fillId="0" borderId="2" xfId="0" applyNumberFormat="1" applyFont="1" applyFill="1" applyBorder="1" applyAlignment="1">
      <alignment horizontal="center"/>
    </xf>
    <xf numFmtId="49" fontId="19" fillId="0" borderId="4" xfId="0" applyNumberFormat="1" applyFont="1" applyFill="1" applyBorder="1" applyAlignment="1">
      <alignment horizontal="center"/>
    </xf>
    <xf numFmtId="49" fontId="18" fillId="0" borderId="7" xfId="0" applyNumberFormat="1" applyFont="1" applyFill="1" applyBorder="1" applyAlignment="1">
      <alignment horizontal="center"/>
    </xf>
    <xf numFmtId="49" fontId="18" fillId="0" borderId="6" xfId="0" applyNumberFormat="1" applyFont="1" applyFill="1" applyBorder="1" applyAlignment="1">
      <alignment horizontal="center"/>
    </xf>
    <xf numFmtId="49" fontId="18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left" wrapText="1"/>
    </xf>
    <xf numFmtId="165" fontId="9" fillId="0" borderId="11" xfId="0" applyNumberFormat="1" applyFont="1" applyFill="1" applyBorder="1" applyAlignment="1">
      <alignment horizontal="right" wrapText="1"/>
    </xf>
    <xf numFmtId="49" fontId="3" fillId="0" borderId="8" xfId="0" applyNumberFormat="1" applyFont="1" applyFill="1" applyBorder="1" applyAlignment="1">
      <alignment horizontal="left" wrapText="1"/>
    </xf>
    <xf numFmtId="49" fontId="3" fillId="0" borderId="9" xfId="0" applyNumberFormat="1" applyFont="1" applyFill="1" applyBorder="1" applyAlignment="1">
      <alignment horizontal="left" wrapText="1"/>
    </xf>
    <xf numFmtId="49" fontId="12" fillId="0" borderId="9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left" wrapText="1"/>
    </xf>
    <xf numFmtId="165" fontId="9" fillId="0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horizontal="left" wrapText="1"/>
    </xf>
    <xf numFmtId="49" fontId="3" fillId="2" borderId="5" xfId="0" applyNumberFormat="1" applyFont="1" applyFill="1" applyBorder="1" applyAlignment="1">
      <alignment horizontal="left" wrapText="1"/>
    </xf>
    <xf numFmtId="49" fontId="12" fillId="0" borderId="3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20" fillId="3" borderId="12" xfId="0" applyNumberFormat="1" applyFont="1" applyFill="1" applyBorder="1" applyAlignment="1">
      <alignment horizontal="left" vertical="top"/>
    </xf>
    <xf numFmtId="165" fontId="13" fillId="4" borderId="15" xfId="0" applyNumberFormat="1" applyFont="1" applyFill="1" applyBorder="1" applyAlignment="1">
      <alignment horizontal="right" wrapText="1"/>
    </xf>
    <xf numFmtId="49" fontId="12" fillId="2" borderId="7" xfId="0" applyNumberFormat="1" applyFont="1" applyFill="1" applyBorder="1" applyAlignment="1">
      <alignment horizontal="center" wrapText="1"/>
    </xf>
    <xf numFmtId="49" fontId="12" fillId="0" borderId="5" xfId="0" applyNumberFormat="1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left" wrapText="1"/>
    </xf>
    <xf numFmtId="165" fontId="3" fillId="0" borderId="4" xfId="0" applyNumberFormat="1" applyFont="1" applyFill="1" applyBorder="1" applyAlignment="1">
      <alignment horizontal="right" wrapText="1"/>
    </xf>
    <xf numFmtId="49" fontId="3" fillId="0" borderId="4" xfId="0" applyNumberFormat="1" applyFont="1" applyFill="1" applyBorder="1" applyAlignment="1">
      <alignment horizontal="left" wrapText="1"/>
    </xf>
    <xf numFmtId="49" fontId="18" fillId="2" borderId="4" xfId="0" applyNumberFormat="1" applyFont="1" applyFill="1" applyBorder="1" applyAlignment="1">
      <alignment horizontal="center" wrapText="1"/>
    </xf>
    <xf numFmtId="49" fontId="9" fillId="2" borderId="4" xfId="0" applyNumberFormat="1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 wrapText="1"/>
    </xf>
    <xf numFmtId="49" fontId="14" fillId="0" borderId="6" xfId="0" applyNumberFormat="1" applyFont="1" applyFill="1" applyBorder="1" applyAlignment="1">
      <alignment horizontal="center" wrapText="1"/>
    </xf>
    <xf numFmtId="165" fontId="17" fillId="0" borderId="6" xfId="0" applyNumberFormat="1" applyFont="1" applyFill="1" applyBorder="1" applyAlignment="1">
      <alignment horizontal="right" wrapText="1"/>
    </xf>
    <xf numFmtId="49" fontId="14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vertical="top" wrapText="1"/>
    </xf>
    <xf numFmtId="49" fontId="18" fillId="0" borderId="11" xfId="0" applyNumberFormat="1" applyFont="1" applyFill="1" applyBorder="1" applyAlignment="1">
      <alignment horizontal="center" wrapText="1"/>
    </xf>
    <xf numFmtId="49" fontId="12" fillId="2" borderId="5" xfId="0" applyNumberFormat="1" applyFont="1" applyFill="1" applyBorder="1" applyAlignment="1">
      <alignment horizontal="center" wrapText="1"/>
    </xf>
    <xf numFmtId="49" fontId="18" fillId="2" borderId="5" xfId="0" applyNumberFormat="1" applyFont="1" applyFill="1" applyBorder="1" applyAlignment="1">
      <alignment horizontal="center" wrapText="1"/>
    </xf>
    <xf numFmtId="49" fontId="12" fillId="2" borderId="4" xfId="0" applyNumberFormat="1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vertical="top" wrapText="1"/>
    </xf>
    <xf numFmtId="49" fontId="12" fillId="2" borderId="7" xfId="0" applyNumberFormat="1" applyFont="1" applyFill="1" applyBorder="1" applyAlignment="1">
      <alignment horizontal="center" wrapText="1"/>
    </xf>
    <xf numFmtId="49" fontId="17" fillId="0" borderId="5" xfId="0" applyNumberFormat="1" applyFont="1" applyFill="1" applyBorder="1" applyAlignment="1">
      <alignment horizontal="center" wrapText="1"/>
    </xf>
    <xf numFmtId="49" fontId="17" fillId="2" borderId="5" xfId="0" applyNumberFormat="1" applyFont="1" applyFill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center" wrapText="1"/>
    </xf>
    <xf numFmtId="49" fontId="18" fillId="0" borderId="4" xfId="0" applyNumberFormat="1" applyFont="1" applyFill="1" applyBorder="1" applyAlignment="1">
      <alignment horizontal="center" wrapText="1"/>
    </xf>
    <xf numFmtId="49" fontId="18" fillId="2" borderId="7" xfId="0" applyNumberFormat="1" applyFont="1" applyFill="1" applyBorder="1" applyAlignment="1">
      <alignment horizontal="center" wrapText="1"/>
    </xf>
    <xf numFmtId="49" fontId="18" fillId="2" borderId="8" xfId="0" applyNumberFormat="1" applyFont="1" applyFill="1" applyBorder="1" applyAlignment="1">
      <alignment horizontal="center" wrapText="1"/>
    </xf>
    <xf numFmtId="49" fontId="18" fillId="0" borderId="8" xfId="0" applyNumberFormat="1" applyFont="1" applyFill="1" applyBorder="1" applyAlignment="1">
      <alignment horizontal="center" wrapText="1"/>
    </xf>
    <xf numFmtId="49" fontId="18" fillId="0" borderId="9" xfId="0" applyNumberFormat="1" applyFont="1" applyFill="1" applyBorder="1" applyAlignment="1">
      <alignment horizontal="center" wrapText="1"/>
    </xf>
    <xf numFmtId="49" fontId="12" fillId="0" borderId="8" xfId="0" applyNumberFormat="1" applyFont="1" applyFill="1" applyBorder="1" applyAlignment="1">
      <alignment horizontal="center" vertical="top" wrapText="1"/>
    </xf>
    <xf numFmtId="49" fontId="12" fillId="0" borderId="9" xfId="0" applyNumberFormat="1" applyFont="1" applyFill="1" applyBorder="1" applyAlignment="1">
      <alignment horizontal="center" wrapText="1"/>
    </xf>
    <xf numFmtId="49" fontId="18" fillId="0" borderId="13" xfId="0" applyNumberFormat="1" applyFont="1" applyFill="1" applyBorder="1" applyAlignment="1">
      <alignment horizontal="center" wrapText="1"/>
    </xf>
    <xf numFmtId="49" fontId="18" fillId="0" borderId="7" xfId="0" applyNumberFormat="1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left" wrapText="1"/>
    </xf>
    <xf numFmtId="49" fontId="17" fillId="0" borderId="1" xfId="0" applyNumberFormat="1" applyFont="1" applyFill="1" applyBorder="1" applyAlignment="1">
      <alignment horizontal="left" wrapText="1"/>
    </xf>
    <xf numFmtId="49" fontId="17" fillId="0" borderId="1" xfId="0" applyNumberFormat="1" applyFont="1" applyFill="1" applyBorder="1" applyAlignment="1">
      <alignment horizontal="center" wrapText="1"/>
    </xf>
    <xf numFmtId="49" fontId="12" fillId="0" borderId="2" xfId="0" applyNumberFormat="1" applyFont="1" applyFill="1" applyBorder="1" applyAlignment="1">
      <alignment horizontal="center"/>
    </xf>
    <xf numFmtId="165" fontId="12" fillId="0" borderId="6" xfId="0" applyNumberFormat="1" applyFont="1" applyFill="1" applyBorder="1" applyAlignment="1">
      <alignment horizontal="right" wrapText="1"/>
    </xf>
    <xf numFmtId="49" fontId="14" fillId="0" borderId="6" xfId="0" applyNumberFormat="1" applyFont="1" applyFill="1" applyBorder="1" applyAlignment="1">
      <alignment horizontal="left" vertical="top" wrapText="1"/>
    </xf>
    <xf numFmtId="49" fontId="12" fillId="0" borderId="7" xfId="0" applyNumberFormat="1" applyFont="1" applyFill="1" applyBorder="1" applyAlignment="1">
      <alignment horizontal="center"/>
    </xf>
    <xf numFmtId="49" fontId="14" fillId="0" borderId="5" xfId="0" applyNumberFormat="1" applyFont="1" applyFill="1" applyBorder="1" applyAlignment="1">
      <alignment horizontal="left" vertical="top" wrapText="1"/>
    </xf>
    <xf numFmtId="49" fontId="18" fillId="0" borderId="1" xfId="0" applyNumberFormat="1" applyFont="1" applyFill="1" applyBorder="1" applyAlignment="1">
      <alignment horizontal="center"/>
    </xf>
    <xf numFmtId="165" fontId="17" fillId="0" borderId="5" xfId="0" applyNumberFormat="1" applyFont="1" applyFill="1" applyBorder="1" applyAlignment="1">
      <alignment horizontal="right" wrapText="1"/>
    </xf>
    <xf numFmtId="165" fontId="11" fillId="0" borderId="1" xfId="0" applyNumberFormat="1" applyFont="1" applyFill="1" applyBorder="1" applyAlignment="1">
      <alignment horizontal="right" wrapText="1"/>
    </xf>
    <xf numFmtId="49" fontId="13" fillId="0" borderId="2" xfId="0" applyNumberFormat="1" applyFont="1" applyFill="1" applyBorder="1" applyAlignment="1">
      <alignment horizontal="left" wrapText="1"/>
    </xf>
    <xf numFmtId="49" fontId="13" fillId="0" borderId="1" xfId="0" applyNumberFormat="1" applyFont="1" applyFill="1" applyBorder="1" applyAlignment="1">
      <alignment horizontal="left" wrapText="1"/>
    </xf>
    <xf numFmtId="165" fontId="21" fillId="0" borderId="1" xfId="0" applyNumberFormat="1" applyFont="1" applyFill="1" applyBorder="1" applyAlignment="1">
      <alignment horizontal="right" wrapText="1"/>
    </xf>
    <xf numFmtId="165" fontId="17" fillId="0" borderId="3" xfId="0" applyNumberFormat="1" applyFont="1" applyFill="1" applyBorder="1" applyAlignment="1">
      <alignment horizontal="right" wrapText="1"/>
    </xf>
    <xf numFmtId="49" fontId="12" fillId="0" borderId="10" xfId="0" applyNumberFormat="1" applyFont="1" applyFill="1" applyBorder="1" applyAlignment="1">
      <alignment horizontal="center"/>
    </xf>
    <xf numFmtId="165" fontId="17" fillId="0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center" wrapText="1"/>
    </xf>
    <xf numFmtId="165" fontId="10" fillId="2" borderId="7" xfId="0" applyNumberFormat="1" applyFont="1" applyFill="1" applyBorder="1" applyAlignment="1">
      <alignment horizontal="right" wrapText="1"/>
    </xf>
    <xf numFmtId="49" fontId="12" fillId="2" borderId="16" xfId="0" applyNumberFormat="1" applyFont="1" applyFill="1" applyBorder="1" applyAlignment="1">
      <alignment horizontal="center" wrapText="1"/>
    </xf>
    <xf numFmtId="49" fontId="12" fillId="2" borderId="17" xfId="0" applyNumberFormat="1" applyFont="1" applyFill="1" applyBorder="1" applyAlignment="1">
      <alignment horizontal="center" wrapText="1"/>
    </xf>
    <xf numFmtId="49" fontId="12" fillId="2" borderId="8" xfId="0" applyNumberFormat="1" applyFont="1" applyFill="1" applyBorder="1" applyAlignment="1">
      <alignment horizontal="center" wrapText="1"/>
    </xf>
    <xf numFmtId="49" fontId="18" fillId="2" borderId="9" xfId="0" applyNumberFormat="1" applyFont="1" applyFill="1" applyBorder="1" applyAlignment="1">
      <alignment horizontal="center" wrapText="1"/>
    </xf>
    <xf numFmtId="49" fontId="12" fillId="2" borderId="18" xfId="0" applyNumberFormat="1" applyFont="1" applyFill="1" applyBorder="1" applyAlignment="1">
      <alignment horizontal="center" wrapText="1"/>
    </xf>
    <xf numFmtId="49" fontId="12" fillId="2" borderId="19" xfId="0" applyNumberFormat="1" applyFont="1" applyFill="1" applyBorder="1" applyAlignment="1">
      <alignment horizontal="center" wrapText="1"/>
    </xf>
    <xf numFmtId="49" fontId="12" fillId="2" borderId="9" xfId="0" applyNumberFormat="1" applyFont="1" applyFill="1" applyBorder="1" applyAlignment="1">
      <alignment horizontal="center" wrapText="1"/>
    </xf>
    <xf numFmtId="49" fontId="1" fillId="2" borderId="7" xfId="0" applyNumberFormat="1" applyFont="1" applyFill="1" applyBorder="1" applyAlignment="1">
      <alignment horizontal="center" vertical="top" wrapText="1"/>
    </xf>
    <xf numFmtId="165" fontId="12" fillId="2" borderId="7" xfId="0" applyNumberFormat="1" applyFont="1" applyFill="1" applyBorder="1" applyAlignment="1">
      <alignment horizontal="right" wrapText="1"/>
    </xf>
    <xf numFmtId="49" fontId="13" fillId="2" borderId="6" xfId="0" applyNumberFormat="1" applyFont="1" applyFill="1" applyBorder="1" applyAlignment="1">
      <alignment horizontal="center"/>
    </xf>
    <xf numFmtId="49" fontId="19" fillId="2" borderId="5" xfId="0" applyNumberFormat="1" applyFont="1" applyFill="1" applyBorder="1" applyAlignment="1">
      <alignment horizontal="center"/>
    </xf>
    <xf numFmtId="165" fontId="14" fillId="2" borderId="5" xfId="0" applyNumberFormat="1" applyFont="1" applyFill="1" applyBorder="1" applyAlignment="1">
      <alignment horizontal="right" wrapText="1"/>
    </xf>
    <xf numFmtId="49" fontId="12" fillId="2" borderId="4" xfId="0" applyNumberFormat="1" applyFont="1" applyFill="1" applyBorder="1" applyAlignment="1">
      <alignment horizontal="center"/>
    </xf>
    <xf numFmtId="49" fontId="19" fillId="2" borderId="2" xfId="0" applyNumberFormat="1" applyFont="1" applyFill="1" applyBorder="1" applyAlignment="1">
      <alignment horizontal="center"/>
    </xf>
    <xf numFmtId="49" fontId="19" fillId="2" borderId="4" xfId="0" applyNumberFormat="1" applyFont="1" applyFill="1" applyBorder="1" applyAlignment="1">
      <alignment horizontal="center"/>
    </xf>
    <xf numFmtId="49" fontId="18" fillId="2" borderId="8" xfId="0" applyNumberFormat="1" applyFont="1" applyFill="1" applyBorder="1" applyAlignment="1">
      <alignment horizontal="center"/>
    </xf>
    <xf numFmtId="49" fontId="18" fillId="2" borderId="13" xfId="0" applyNumberFormat="1" applyFont="1" applyFill="1" applyBorder="1" applyAlignment="1">
      <alignment horizontal="center"/>
    </xf>
    <xf numFmtId="49" fontId="18" fillId="2" borderId="7" xfId="0" applyNumberFormat="1" applyFont="1" applyFill="1" applyBorder="1" applyAlignment="1">
      <alignment horizontal="center"/>
    </xf>
    <xf numFmtId="49" fontId="18" fillId="2" borderId="6" xfId="0" applyNumberFormat="1" applyFont="1" applyFill="1" applyBorder="1" applyAlignment="1">
      <alignment horizontal="center"/>
    </xf>
    <xf numFmtId="49" fontId="12" fillId="2" borderId="7" xfId="0" applyNumberFormat="1" applyFont="1" applyFill="1" applyBorder="1" applyAlignment="1">
      <alignment/>
    </xf>
    <xf numFmtId="49" fontId="18" fillId="2" borderId="11" xfId="0" applyNumberFormat="1" applyFont="1" applyFill="1" applyBorder="1" applyAlignment="1">
      <alignment horizontal="center" wrapText="1"/>
    </xf>
    <xf numFmtId="165" fontId="3" fillId="2" borderId="11" xfId="0" applyNumberFormat="1" applyFont="1" applyFill="1" applyBorder="1" applyAlignment="1">
      <alignment horizontal="right" wrapText="1"/>
    </xf>
    <xf numFmtId="49" fontId="12" fillId="2" borderId="6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left" wrapText="1"/>
    </xf>
    <xf numFmtId="49" fontId="12" fillId="2" borderId="7" xfId="0" applyNumberFormat="1" applyFont="1" applyFill="1" applyBorder="1" applyAlignment="1">
      <alignment horizontal="center"/>
    </xf>
    <xf numFmtId="49" fontId="1" fillId="0" borderId="20" xfId="0" applyNumberFormat="1" applyFont="1" applyBorder="1" applyAlignment="1">
      <alignment horizontal="center" vertical="center" wrapText="1"/>
    </xf>
    <xf numFmtId="165" fontId="25" fillId="0" borderId="5" xfId="0" applyNumberFormat="1" applyFont="1" applyFill="1" applyBorder="1" applyAlignment="1">
      <alignment horizontal="right" wrapText="1"/>
    </xf>
    <xf numFmtId="49" fontId="12" fillId="2" borderId="21" xfId="0" applyNumberFormat="1" applyFont="1" applyFill="1" applyBorder="1" applyAlignment="1">
      <alignment horizontal="center" wrapText="1"/>
    </xf>
    <xf numFmtId="49" fontId="12" fillId="2" borderId="22" xfId="0" applyNumberFormat="1" applyFont="1" applyFill="1" applyBorder="1" applyAlignment="1">
      <alignment horizontal="center" wrapText="1"/>
    </xf>
    <xf numFmtId="49" fontId="12" fillId="2" borderId="11" xfId="0" applyNumberFormat="1" applyFont="1" applyFill="1" applyBorder="1" applyAlignment="1">
      <alignment horizontal="center" wrapText="1"/>
    </xf>
    <xf numFmtId="49" fontId="12" fillId="0" borderId="5" xfId="0" applyNumberFormat="1" applyFont="1" applyFill="1" applyBorder="1" applyAlignment="1">
      <alignment horizontal="center" wrapText="1"/>
    </xf>
    <xf numFmtId="165" fontId="16" fillId="0" borderId="5" xfId="0" applyNumberFormat="1" applyFont="1" applyFill="1" applyBorder="1" applyAlignment="1">
      <alignment horizontal="right" wrapText="1"/>
    </xf>
    <xf numFmtId="165" fontId="9" fillId="0" borderId="4" xfId="0" applyNumberFormat="1" applyFont="1" applyFill="1" applyBorder="1" applyAlignment="1">
      <alignment horizontal="right" wrapText="1"/>
    </xf>
    <xf numFmtId="165" fontId="16" fillId="0" borderId="4" xfId="0" applyNumberFormat="1" applyFont="1" applyFill="1" applyBorder="1" applyAlignment="1">
      <alignment horizontal="right" wrapText="1"/>
    </xf>
    <xf numFmtId="165" fontId="10" fillId="0" borderId="7" xfId="0" applyNumberFormat="1" applyFont="1" applyFill="1" applyBorder="1" applyAlignment="1">
      <alignment horizontal="right" wrapText="1"/>
    </xf>
    <xf numFmtId="49" fontId="12" fillId="0" borderId="23" xfId="0" applyNumberFormat="1" applyFont="1" applyFill="1" applyBorder="1" applyAlignment="1">
      <alignment horizontal="center"/>
    </xf>
    <xf numFmtId="165" fontId="1" fillId="0" borderId="23" xfId="0" applyNumberFormat="1" applyFont="1" applyFill="1" applyBorder="1" applyAlignment="1">
      <alignment horizontal="right" wrapText="1"/>
    </xf>
    <xf numFmtId="49" fontId="12" fillId="0" borderId="16" xfId="0" applyNumberFormat="1" applyFont="1" applyFill="1" applyBorder="1" applyAlignment="1">
      <alignment horizontal="center" wrapText="1"/>
    </xf>
    <xf numFmtId="49" fontId="12" fillId="0" borderId="17" xfId="0" applyNumberFormat="1" applyFont="1" applyFill="1" applyBorder="1" applyAlignment="1">
      <alignment horizontal="center" wrapText="1"/>
    </xf>
    <xf numFmtId="49" fontId="12" fillId="0" borderId="2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left" wrapText="1"/>
    </xf>
    <xf numFmtId="49" fontId="12" fillId="0" borderId="4" xfId="0" applyNumberFormat="1" applyFont="1" applyFill="1" applyBorder="1" applyAlignment="1">
      <alignment horizontal="center" wrapText="1"/>
    </xf>
    <xf numFmtId="165" fontId="10" fillId="0" borderId="5" xfId="0" applyNumberFormat="1" applyFont="1" applyFill="1" applyBorder="1" applyAlignment="1">
      <alignment horizontal="right" wrapText="1"/>
    </xf>
    <xf numFmtId="165" fontId="3" fillId="0" borderId="6" xfId="0" applyNumberFormat="1" applyFont="1" applyFill="1" applyBorder="1" applyAlignment="1">
      <alignment horizontal="right" wrapText="1"/>
    </xf>
    <xf numFmtId="49" fontId="17" fillId="0" borderId="2" xfId="0" applyNumberFormat="1" applyFont="1" applyFill="1" applyBorder="1" applyAlignment="1">
      <alignment horizontal="left" wrapText="1"/>
    </xf>
    <xf numFmtId="49" fontId="18" fillId="0" borderId="9" xfId="0" applyNumberFormat="1" applyFont="1" applyFill="1" applyBorder="1" applyAlignment="1">
      <alignment wrapText="1"/>
    </xf>
    <xf numFmtId="49" fontId="26" fillId="0" borderId="9" xfId="0" applyNumberFormat="1" applyFont="1" applyFill="1" applyBorder="1" applyAlignment="1">
      <alignment horizontal="center" wrapText="1"/>
    </xf>
    <xf numFmtId="165" fontId="3" fillId="0" borderId="11" xfId="0" applyNumberFormat="1" applyFont="1" applyFill="1" applyBorder="1" applyAlignment="1">
      <alignment horizontal="right" wrapText="1"/>
    </xf>
    <xf numFmtId="49" fontId="9" fillId="0" borderId="16" xfId="0" applyNumberFormat="1" applyFont="1" applyFill="1" applyBorder="1" applyAlignment="1">
      <alignment horizontal="left" wrapText="1"/>
    </xf>
    <xf numFmtId="165" fontId="23" fillId="0" borderId="5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2" fillId="2" borderId="6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left" wrapText="1"/>
    </xf>
    <xf numFmtId="49" fontId="12" fillId="0" borderId="7" xfId="0" applyNumberFormat="1" applyFont="1" applyFill="1" applyBorder="1" applyAlignment="1">
      <alignment horizontal="left" wrapText="1"/>
    </xf>
    <xf numFmtId="165" fontId="3" fillId="0" borderId="7" xfId="0" applyNumberFormat="1" applyFont="1" applyFill="1" applyBorder="1" applyAlignment="1">
      <alignment horizontal="right" wrapText="1"/>
    </xf>
    <xf numFmtId="49" fontId="12" fillId="2" borderId="10" xfId="0" applyNumberFormat="1" applyFont="1" applyFill="1" applyBorder="1" applyAlignment="1">
      <alignment horizontal="center" wrapText="1"/>
    </xf>
    <xf numFmtId="49" fontId="12" fillId="2" borderId="23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left" wrapText="1"/>
    </xf>
    <xf numFmtId="49" fontId="12" fillId="2" borderId="7" xfId="0" applyNumberFormat="1" applyFont="1" applyFill="1" applyBorder="1" applyAlignment="1">
      <alignment horizontal="left" wrapText="1"/>
    </xf>
    <xf numFmtId="49" fontId="3" fillId="0" borderId="7" xfId="0" applyNumberFormat="1" applyFont="1" applyFill="1" applyBorder="1" applyAlignment="1">
      <alignment horizontal="left" wrapText="1"/>
    </xf>
    <xf numFmtId="49" fontId="12" fillId="0" borderId="7" xfId="0" applyNumberFormat="1" applyFont="1" applyFill="1" applyBorder="1" applyAlignment="1">
      <alignment horizontal="center" wrapText="1"/>
    </xf>
    <xf numFmtId="49" fontId="18" fillId="2" borderId="10" xfId="0" applyNumberFormat="1" applyFont="1" applyFill="1" applyBorder="1" applyAlignment="1">
      <alignment horizontal="center" wrapText="1"/>
    </xf>
    <xf numFmtId="165" fontId="26" fillId="2" borderId="10" xfId="0" applyNumberFormat="1" applyFont="1" applyFill="1" applyBorder="1" applyAlignment="1">
      <alignment horizontal="right" wrapText="1"/>
    </xf>
    <xf numFmtId="165" fontId="12" fillId="2" borderId="14" xfId="0" applyNumberFormat="1" applyFont="1" applyFill="1" applyBorder="1" applyAlignment="1">
      <alignment horizontal="right" wrapText="1"/>
    </xf>
    <xf numFmtId="165" fontId="26" fillId="2" borderId="7" xfId="0" applyNumberFormat="1" applyFont="1" applyFill="1" applyBorder="1" applyAlignment="1">
      <alignment horizontal="right" wrapText="1"/>
    </xf>
    <xf numFmtId="165" fontId="26" fillId="0" borderId="7" xfId="0" applyNumberFormat="1" applyFont="1" applyFill="1" applyBorder="1" applyAlignment="1">
      <alignment horizontal="right" wrapText="1"/>
    </xf>
    <xf numFmtId="49" fontId="26" fillId="0" borderId="7" xfId="0" applyNumberFormat="1" applyFont="1" applyFill="1" applyBorder="1" applyAlignment="1">
      <alignment horizontal="center" wrapText="1"/>
    </xf>
    <xf numFmtId="49" fontId="18" fillId="0" borderId="9" xfId="0" applyNumberFormat="1" applyFont="1" applyFill="1" applyBorder="1" applyAlignment="1">
      <alignment horizontal="center"/>
    </xf>
    <xf numFmtId="49" fontId="18" fillId="0" borderId="18" xfId="0" applyNumberFormat="1" applyFont="1" applyFill="1" applyBorder="1" applyAlignment="1">
      <alignment wrapText="1"/>
    </xf>
    <xf numFmtId="49" fontId="18" fillId="0" borderId="19" xfId="0" applyNumberFormat="1" applyFont="1" applyFill="1" applyBorder="1" applyAlignment="1">
      <alignment wrapText="1"/>
    </xf>
    <xf numFmtId="49" fontId="18" fillId="2" borderId="9" xfId="0" applyNumberFormat="1" applyFont="1" applyFill="1" applyBorder="1" applyAlignment="1">
      <alignment horizontal="center"/>
    </xf>
    <xf numFmtId="49" fontId="18" fillId="2" borderId="11" xfId="0" applyNumberFormat="1" applyFont="1" applyFill="1" applyBorder="1" applyAlignment="1">
      <alignment horizontal="center"/>
    </xf>
    <xf numFmtId="165" fontId="27" fillId="0" borderId="5" xfId="0" applyNumberFormat="1" applyFont="1" applyFill="1" applyBorder="1" applyAlignment="1">
      <alignment horizontal="right" wrapText="1"/>
    </xf>
    <xf numFmtId="165" fontId="27" fillId="0" borderId="7" xfId="0" applyNumberFormat="1" applyFont="1" applyFill="1" applyBorder="1" applyAlignment="1">
      <alignment horizontal="right" wrapText="1"/>
    </xf>
    <xf numFmtId="165" fontId="27" fillId="0" borderId="6" xfId="0" applyNumberFormat="1" applyFont="1" applyFill="1" applyBorder="1" applyAlignment="1">
      <alignment horizontal="right" wrapText="1"/>
    </xf>
    <xf numFmtId="49" fontId="12" fillId="0" borderId="16" xfId="0" applyNumberFormat="1" applyFont="1" applyFill="1" applyBorder="1" applyAlignment="1">
      <alignment horizontal="center"/>
    </xf>
    <xf numFmtId="49" fontId="12" fillId="2" borderId="16" xfId="0" applyNumberFormat="1" applyFont="1" applyFill="1" applyBorder="1" applyAlignment="1">
      <alignment horizontal="center"/>
    </xf>
    <xf numFmtId="49" fontId="12" fillId="2" borderId="24" xfId="0" applyNumberFormat="1" applyFont="1" applyFill="1" applyBorder="1" applyAlignment="1">
      <alignment horizontal="center"/>
    </xf>
    <xf numFmtId="49" fontId="12" fillId="2" borderId="25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left" wrapText="1"/>
    </xf>
    <xf numFmtId="49" fontId="12" fillId="0" borderId="18" xfId="0" applyNumberFormat="1" applyFont="1" applyFill="1" applyBorder="1" applyAlignment="1">
      <alignment horizontal="center" wrapText="1"/>
    </xf>
    <xf numFmtId="49" fontId="12" fillId="0" borderId="19" xfId="0" applyNumberFormat="1" applyFont="1" applyFill="1" applyBorder="1" applyAlignment="1">
      <alignment horizontal="center" wrapText="1"/>
    </xf>
    <xf numFmtId="49" fontId="12" fillId="0" borderId="9" xfId="0" applyNumberFormat="1" applyFont="1" applyFill="1" applyBorder="1" applyAlignment="1">
      <alignment horizontal="center" wrapText="1"/>
    </xf>
    <xf numFmtId="49" fontId="19" fillId="0" borderId="1" xfId="0" applyNumberFormat="1" applyFont="1" applyFill="1" applyBorder="1" applyAlignment="1">
      <alignment horizontal="center"/>
    </xf>
    <xf numFmtId="165" fontId="12" fillId="0" borderId="26" xfId="0" applyNumberFormat="1" applyFont="1" applyFill="1" applyBorder="1" applyAlignment="1">
      <alignment horizontal="right" wrapText="1"/>
    </xf>
    <xf numFmtId="165" fontId="12" fillId="0" borderId="7" xfId="0" applyNumberFormat="1" applyFont="1" applyFill="1" applyBorder="1" applyAlignment="1">
      <alignment horizontal="right" wrapText="1"/>
    </xf>
    <xf numFmtId="49" fontId="12" fillId="0" borderId="27" xfId="0" applyNumberFormat="1" applyFont="1" applyFill="1" applyBorder="1" applyAlignment="1">
      <alignment horizontal="center" wrapText="1"/>
    </xf>
    <xf numFmtId="49" fontId="12" fillId="0" borderId="28" xfId="0" applyNumberFormat="1" applyFont="1" applyFill="1" applyBorder="1" applyAlignment="1">
      <alignment horizontal="center" wrapText="1"/>
    </xf>
    <xf numFmtId="49" fontId="11" fillId="0" borderId="24" xfId="0" applyNumberFormat="1" applyFont="1" applyFill="1" applyBorder="1" applyAlignment="1">
      <alignment horizontal="center" wrapText="1"/>
    </xf>
    <xf numFmtId="49" fontId="11" fillId="0" borderId="29" xfId="0" applyNumberFormat="1" applyFont="1" applyFill="1" applyBorder="1" applyAlignment="1">
      <alignment horizontal="center" wrapText="1"/>
    </xf>
    <xf numFmtId="49" fontId="11" fillId="0" borderId="30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49" fontId="12" fillId="0" borderId="8" xfId="0" applyNumberFormat="1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49" fontId="12" fillId="0" borderId="3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49" fontId="11" fillId="0" borderId="5" xfId="0" applyNumberFormat="1" applyFont="1" applyFill="1" applyBorder="1" applyAlignment="1">
      <alignment horizontal="center" wrapText="1"/>
    </xf>
    <xf numFmtId="49" fontId="18" fillId="0" borderId="5" xfId="0" applyNumberFormat="1" applyFont="1" applyFill="1" applyBorder="1" applyAlignment="1">
      <alignment horizontal="center" wrapText="1"/>
    </xf>
    <xf numFmtId="49" fontId="12" fillId="0" borderId="8" xfId="0" applyNumberFormat="1" applyFont="1" applyFill="1" applyBorder="1" applyAlignment="1">
      <alignment horizontal="center" vertical="top" wrapText="1"/>
    </xf>
    <xf numFmtId="49" fontId="12" fillId="0" borderId="3" xfId="0" applyNumberFormat="1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vertical="top" wrapText="1"/>
    </xf>
    <xf numFmtId="49" fontId="18" fillId="0" borderId="9" xfId="0" applyNumberFormat="1" applyFont="1" applyFill="1" applyBorder="1" applyAlignment="1">
      <alignment horizontal="center" wrapText="1"/>
    </xf>
    <xf numFmtId="49" fontId="18" fillId="0" borderId="11" xfId="0" applyNumberFormat="1" applyFont="1" applyFill="1" applyBorder="1" applyAlignment="1">
      <alignment horizontal="center" wrapText="1"/>
    </xf>
    <xf numFmtId="49" fontId="18" fillId="0" borderId="7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center" wrapText="1"/>
    </xf>
    <xf numFmtId="49" fontId="12" fillId="0" borderId="17" xfId="0" applyNumberFormat="1" applyFont="1" applyFill="1" applyBorder="1" applyAlignment="1">
      <alignment horizontal="center" wrapText="1"/>
    </xf>
    <xf numFmtId="49" fontId="18" fillId="0" borderId="5" xfId="0" applyNumberFormat="1" applyFont="1" applyFill="1" applyBorder="1" applyAlignment="1">
      <alignment horizontal="center" wrapText="1"/>
    </xf>
    <xf numFmtId="49" fontId="12" fillId="0" borderId="5" xfId="0" applyNumberFormat="1" applyFont="1" applyFill="1" applyBorder="1" applyAlignment="1">
      <alignment horizontal="center" wrapText="1"/>
    </xf>
    <xf numFmtId="49" fontId="18" fillId="0" borderId="4" xfId="0" applyNumberFormat="1" applyFont="1" applyFill="1" applyBorder="1" applyAlignment="1">
      <alignment horizontal="center" wrapText="1"/>
    </xf>
    <xf numFmtId="49" fontId="18" fillId="0" borderId="8" xfId="0" applyNumberFormat="1" applyFont="1" applyFill="1" applyBorder="1" applyAlignment="1">
      <alignment horizontal="center" wrapText="1"/>
    </xf>
    <xf numFmtId="49" fontId="12" fillId="2" borderId="16" xfId="0" applyNumberFormat="1" applyFont="1" applyFill="1" applyBorder="1" applyAlignment="1">
      <alignment horizontal="center" wrapText="1"/>
    </xf>
    <xf numFmtId="49" fontId="12" fillId="2" borderId="17" xfId="0" applyNumberFormat="1" applyFont="1" applyFill="1" applyBorder="1" applyAlignment="1">
      <alignment horizontal="center" wrapText="1"/>
    </xf>
    <xf numFmtId="49" fontId="12" fillId="0" borderId="32" xfId="0" applyNumberFormat="1" applyFont="1" applyFill="1" applyBorder="1" applyAlignment="1">
      <alignment horizontal="center" wrapText="1"/>
    </xf>
    <xf numFmtId="49" fontId="12" fillId="0" borderId="33" xfId="0" applyNumberFormat="1" applyFont="1" applyFill="1" applyBorder="1" applyAlignment="1">
      <alignment horizontal="center" wrapText="1"/>
    </xf>
    <xf numFmtId="49" fontId="12" fillId="0" borderId="18" xfId="0" applyNumberFormat="1" applyFont="1" applyFill="1" applyBorder="1" applyAlignment="1">
      <alignment horizontal="center" wrapText="1"/>
    </xf>
    <xf numFmtId="49" fontId="12" fillId="0" borderId="19" xfId="0" applyNumberFormat="1" applyFont="1" applyFill="1" applyBorder="1" applyAlignment="1">
      <alignment horizontal="center" wrapText="1"/>
    </xf>
    <xf numFmtId="49" fontId="12" fillId="2" borderId="5" xfId="0" applyNumberFormat="1" applyFont="1" applyFill="1" applyBorder="1" applyAlignment="1">
      <alignment horizontal="center" wrapText="1"/>
    </xf>
    <xf numFmtId="49" fontId="18" fillId="0" borderId="13" xfId="0" applyNumberFormat="1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34" xfId="0" applyNumberFormat="1" applyFont="1" applyFill="1" applyBorder="1" applyAlignment="1">
      <alignment horizontal="center" wrapText="1"/>
    </xf>
    <xf numFmtId="49" fontId="1" fillId="0" borderId="35" xfId="0" applyNumberFormat="1" applyFont="1" applyFill="1" applyBorder="1" applyAlignment="1">
      <alignment horizontal="center" wrapText="1"/>
    </xf>
    <xf numFmtId="49" fontId="17" fillId="0" borderId="20" xfId="0" applyNumberFormat="1" applyFont="1" applyFill="1" applyBorder="1" applyAlignment="1">
      <alignment horizontal="center" wrapText="1"/>
    </xf>
    <xf numFmtId="49" fontId="17" fillId="0" borderId="35" xfId="0" applyNumberFormat="1" applyFont="1" applyFill="1" applyBorder="1" applyAlignment="1">
      <alignment horizontal="center" wrapText="1"/>
    </xf>
    <xf numFmtId="49" fontId="12" fillId="2" borderId="7" xfId="0" applyNumberFormat="1" applyFont="1" applyFill="1" applyBorder="1" applyAlignment="1">
      <alignment horizontal="center" wrapText="1"/>
    </xf>
    <xf numFmtId="49" fontId="12" fillId="0" borderId="31" xfId="0" applyNumberFormat="1" applyFont="1" applyFill="1" applyBorder="1" applyAlignment="1">
      <alignment horizontal="center" wrapText="1"/>
    </xf>
    <xf numFmtId="49" fontId="12" fillId="0" borderId="28" xfId="0" applyNumberFormat="1" applyFont="1" applyFill="1" applyBorder="1" applyAlignment="1">
      <alignment horizontal="center" wrapText="1"/>
    </xf>
    <xf numFmtId="49" fontId="12" fillId="0" borderId="16" xfId="0" applyNumberFormat="1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wrapText="1"/>
    </xf>
    <xf numFmtId="49" fontId="3" fillId="0" borderId="36" xfId="0" applyNumberFormat="1" applyFont="1" applyFill="1" applyBorder="1" applyAlignment="1">
      <alignment horizontal="center" wrapText="1"/>
    </xf>
    <xf numFmtId="49" fontId="3" fillId="0" borderId="37" xfId="0" applyNumberFormat="1" applyFont="1" applyFill="1" applyBorder="1" applyAlignment="1">
      <alignment horizontal="center" wrapText="1"/>
    </xf>
    <xf numFmtId="49" fontId="12" fillId="0" borderId="5" xfId="0" applyNumberFormat="1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2" fillId="2" borderId="7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wrapText="1"/>
    </xf>
    <xf numFmtId="49" fontId="12" fillId="2" borderId="5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11" fillId="0" borderId="4" xfId="0" applyNumberFormat="1" applyFont="1" applyFill="1" applyBorder="1" applyAlignment="1">
      <alignment horizontal="center" wrapText="1"/>
    </xf>
    <xf numFmtId="49" fontId="12" fillId="2" borderId="4" xfId="0" applyNumberFormat="1" applyFont="1" applyFill="1" applyBorder="1" applyAlignment="1">
      <alignment horizontal="center" wrapText="1"/>
    </xf>
    <xf numFmtId="49" fontId="24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21" fillId="3" borderId="12" xfId="0" applyNumberFormat="1" applyFont="1" applyFill="1" applyBorder="1" applyAlignment="1">
      <alignment horizontal="center" wrapText="1"/>
    </xf>
    <xf numFmtId="49" fontId="11" fillId="2" borderId="5" xfId="0" applyNumberFormat="1" applyFont="1" applyFill="1" applyBorder="1" applyAlignment="1">
      <alignment horizontal="center" wrapText="1"/>
    </xf>
    <xf numFmtId="49" fontId="12" fillId="2" borderId="18" xfId="0" applyNumberFormat="1" applyFont="1" applyFill="1" applyBorder="1" applyAlignment="1">
      <alignment horizontal="center" wrapText="1"/>
    </xf>
    <xf numFmtId="49" fontId="12" fillId="2" borderId="19" xfId="0" applyNumberFormat="1" applyFont="1" applyFill="1" applyBorder="1" applyAlignment="1">
      <alignment horizontal="center" wrapText="1"/>
    </xf>
    <xf numFmtId="49" fontId="12" fillId="2" borderId="32" xfId="0" applyNumberFormat="1" applyFont="1" applyFill="1" applyBorder="1" applyAlignment="1">
      <alignment horizontal="center" wrapText="1"/>
    </xf>
    <xf numFmtId="49" fontId="12" fillId="2" borderId="33" xfId="0" applyNumberFormat="1" applyFont="1" applyFill="1" applyBorder="1" applyAlignment="1">
      <alignment horizont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center" wrapText="1"/>
    </xf>
    <xf numFmtId="49" fontId="18" fillId="0" borderId="19" xfId="0" applyNumberFormat="1" applyFont="1" applyFill="1" applyBorder="1" applyAlignment="1">
      <alignment horizontal="center" wrapText="1"/>
    </xf>
    <xf numFmtId="49" fontId="11" fillId="0" borderId="4" xfId="0" applyNumberFormat="1" applyFont="1" applyFill="1" applyBorder="1" applyAlignment="1">
      <alignment horizontal="left" wrapText="1"/>
    </xf>
    <xf numFmtId="49" fontId="17" fillId="0" borderId="2" xfId="0" applyNumberFormat="1" applyFont="1" applyFill="1" applyBorder="1" applyAlignment="1">
      <alignment horizontal="left" wrapText="1"/>
    </xf>
    <xf numFmtId="49" fontId="12" fillId="2" borderId="20" xfId="0" applyNumberFormat="1" applyFont="1" applyFill="1" applyBorder="1" applyAlignment="1">
      <alignment horizontal="center" wrapText="1"/>
    </xf>
    <xf numFmtId="49" fontId="12" fillId="2" borderId="35" xfId="0" applyNumberFormat="1" applyFont="1" applyFill="1" applyBorder="1" applyAlignment="1">
      <alignment horizontal="center" wrapText="1"/>
    </xf>
    <xf numFmtId="49" fontId="12" fillId="0" borderId="2" xfId="0" applyNumberFormat="1" applyFont="1" applyFill="1" applyBorder="1" applyAlignment="1">
      <alignment horizontal="center" wrapText="1"/>
    </xf>
    <xf numFmtId="49" fontId="12" fillId="0" borderId="16" xfId="0" applyNumberFormat="1" applyFont="1" applyFill="1" applyBorder="1" applyAlignment="1">
      <alignment horizontal="center" wrapText="1"/>
    </xf>
    <xf numFmtId="49" fontId="12" fillId="0" borderId="17" xfId="0" applyNumberFormat="1" applyFont="1" applyFill="1" applyBorder="1" applyAlignment="1">
      <alignment horizontal="center" wrapText="1"/>
    </xf>
    <xf numFmtId="49" fontId="12" fillId="2" borderId="10" xfId="0" applyNumberFormat="1" applyFont="1" applyFill="1" applyBorder="1" applyAlignment="1">
      <alignment horizontal="center" wrapText="1"/>
    </xf>
    <xf numFmtId="49" fontId="12" fillId="2" borderId="24" xfId="0" applyNumberFormat="1" applyFont="1" applyFill="1" applyBorder="1" applyAlignment="1">
      <alignment horizontal="left" wrapText="1"/>
    </xf>
    <xf numFmtId="49" fontId="12" fillId="2" borderId="30" xfId="0" applyNumberFormat="1" applyFont="1" applyFill="1" applyBorder="1" applyAlignment="1">
      <alignment horizontal="left" wrapText="1"/>
    </xf>
    <xf numFmtId="49" fontId="17" fillId="0" borderId="1" xfId="0" applyNumberFormat="1" applyFont="1" applyFill="1" applyBorder="1" applyAlignment="1">
      <alignment horizontal="center" wrapText="1"/>
    </xf>
    <xf numFmtId="49" fontId="12" fillId="0" borderId="24" xfId="0" applyNumberFormat="1" applyFont="1" applyFill="1" applyBorder="1" applyAlignment="1">
      <alignment horizontal="center" wrapText="1"/>
    </xf>
    <xf numFmtId="49" fontId="12" fillId="0" borderId="30" xfId="0" applyNumberFormat="1" applyFont="1" applyFill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 wrapText="1"/>
    </xf>
    <xf numFmtId="49" fontId="12" fillId="0" borderId="38" xfId="0" applyNumberFormat="1" applyFont="1" applyFill="1" applyBorder="1" applyAlignment="1">
      <alignment horizontal="center" wrapText="1"/>
    </xf>
    <xf numFmtId="49" fontId="12" fillId="0" borderId="39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165" fontId="26" fillId="0" borderId="10" xfId="0" applyNumberFormat="1" applyFont="1" applyFill="1" applyBorder="1" applyAlignment="1">
      <alignment horizontal="right" wrapText="1"/>
    </xf>
    <xf numFmtId="49" fontId="3" fillId="0" borderId="13" xfId="0" applyNumberFormat="1" applyFont="1" applyFill="1" applyBorder="1" applyAlignment="1">
      <alignment horizontal="left" wrapText="1"/>
    </xf>
    <xf numFmtId="49" fontId="12" fillId="0" borderId="40" xfId="0" applyNumberFormat="1" applyFont="1" applyFill="1" applyBorder="1" applyAlignment="1">
      <alignment horizontal="center" wrapText="1"/>
    </xf>
    <xf numFmtId="49" fontId="12" fillId="0" borderId="41" xfId="0" applyNumberFormat="1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49" fontId="18" fillId="0" borderId="16" xfId="0" applyNumberFormat="1" applyFont="1" applyFill="1" applyBorder="1" applyAlignment="1">
      <alignment horizontal="center" wrapText="1"/>
    </xf>
    <xf numFmtId="49" fontId="18" fillId="0" borderId="17" xfId="0" applyNumberFormat="1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left" wrapText="1"/>
    </xf>
    <xf numFmtId="49" fontId="3" fillId="0" borderId="4" xfId="0" applyNumberFormat="1" applyFont="1" applyFill="1" applyBorder="1" applyAlignment="1">
      <alignment horizontal="left" wrapText="1"/>
    </xf>
    <xf numFmtId="49" fontId="1" fillId="0" borderId="25" xfId="0" applyNumberFormat="1" applyFont="1" applyFill="1" applyBorder="1" applyAlignment="1">
      <alignment horizontal="left" wrapText="1"/>
    </xf>
    <xf numFmtId="165" fontId="1" fillId="0" borderId="42" xfId="0" applyNumberFormat="1" applyFont="1" applyFill="1" applyBorder="1" applyAlignment="1">
      <alignment horizontal="right" wrapText="1"/>
    </xf>
    <xf numFmtId="49" fontId="3" fillId="0" borderId="25" xfId="0" applyNumberFormat="1" applyFont="1" applyFill="1" applyBorder="1" applyAlignment="1">
      <alignment horizontal="left" wrapText="1"/>
    </xf>
    <xf numFmtId="49" fontId="3" fillId="0" borderId="43" xfId="0" applyNumberFormat="1" applyFont="1" applyFill="1" applyBorder="1" applyAlignment="1">
      <alignment horizontal="left" wrapText="1"/>
    </xf>
    <xf numFmtId="49" fontId="3" fillId="0" borderId="44" xfId="0" applyNumberFormat="1" applyFont="1" applyFill="1" applyBorder="1" applyAlignment="1">
      <alignment horizontal="left" wrapText="1"/>
    </xf>
    <xf numFmtId="49" fontId="12" fillId="0" borderId="36" xfId="0" applyNumberFormat="1" applyFont="1" applyFill="1" applyBorder="1" applyAlignment="1">
      <alignment horizontal="left" wrapText="1"/>
    </xf>
    <xf numFmtId="165" fontId="12" fillId="0" borderId="37" xfId="0" applyNumberFormat="1" applyFont="1" applyFill="1" applyBorder="1" applyAlignment="1">
      <alignment horizontal="right" wrapText="1"/>
    </xf>
    <xf numFmtId="49" fontId="12" fillId="0" borderId="8" xfId="0" applyNumberFormat="1" applyFont="1" applyFill="1" applyBorder="1" applyAlignment="1">
      <alignment horizontal="center" wrapText="1"/>
    </xf>
    <xf numFmtId="49" fontId="12" fillId="0" borderId="8" xfId="0" applyNumberFormat="1" applyFont="1" applyFill="1" applyBorder="1" applyAlignment="1">
      <alignment horizontal="center" wrapText="1"/>
    </xf>
    <xf numFmtId="49" fontId="12" fillId="0" borderId="21" xfId="0" applyNumberFormat="1" applyFont="1" applyFill="1" applyBorder="1" applyAlignment="1">
      <alignment horizontal="center" wrapText="1"/>
    </xf>
    <xf numFmtId="49" fontId="12" fillId="0" borderId="22" xfId="0" applyNumberFormat="1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left" wrapText="1"/>
    </xf>
    <xf numFmtId="49" fontId="12" fillId="0" borderId="40" xfId="0" applyNumberFormat="1" applyFont="1" applyFill="1" applyBorder="1" applyAlignment="1">
      <alignment horizontal="center" wrapText="1"/>
    </xf>
    <xf numFmtId="49" fontId="12" fillId="0" borderId="41" xfId="0" applyNumberFormat="1" applyFont="1" applyFill="1" applyBorder="1" applyAlignment="1">
      <alignment horizontal="center" wrapText="1"/>
    </xf>
    <xf numFmtId="165" fontId="9" fillId="0" borderId="13" xfId="0" applyNumberFormat="1" applyFont="1" applyFill="1" applyBorder="1" applyAlignment="1">
      <alignment horizontal="right" wrapText="1"/>
    </xf>
    <xf numFmtId="49" fontId="9" fillId="0" borderId="7" xfId="0" applyNumberFormat="1" applyFont="1" applyFill="1" applyBorder="1" applyAlignment="1">
      <alignment horizontal="left" wrapText="1"/>
    </xf>
    <xf numFmtId="49" fontId="12" fillId="0" borderId="24" xfId="0" applyNumberFormat="1" applyFont="1" applyFill="1" applyBorder="1" applyAlignment="1">
      <alignment horizontal="center" wrapText="1"/>
    </xf>
    <xf numFmtId="49" fontId="12" fillId="0" borderId="30" xfId="0" applyNumberFormat="1" applyFont="1" applyFill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 wrapText="1"/>
    </xf>
    <xf numFmtId="165" fontId="9" fillId="0" borderId="7" xfId="0" applyNumberFormat="1" applyFont="1" applyFill="1" applyBorder="1" applyAlignment="1">
      <alignment horizontal="right" wrapText="1"/>
    </xf>
    <xf numFmtId="165" fontId="14" fillId="0" borderId="7" xfId="0" applyNumberFormat="1" applyFont="1" applyFill="1" applyBorder="1" applyAlignment="1">
      <alignment horizontal="right" wrapText="1"/>
    </xf>
    <xf numFmtId="49" fontId="12" fillId="0" borderId="9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left" wrapText="1"/>
    </xf>
    <xf numFmtId="49" fontId="12" fillId="0" borderId="18" xfId="0" applyNumberFormat="1" applyFont="1" applyFill="1" applyBorder="1" applyAlignment="1">
      <alignment horizontal="center" wrapText="1"/>
    </xf>
    <xf numFmtId="49" fontId="12" fillId="0" borderId="19" xfId="0" applyNumberFormat="1" applyFont="1" applyFill="1" applyBorder="1" applyAlignment="1">
      <alignment horizontal="center" wrapText="1"/>
    </xf>
    <xf numFmtId="49" fontId="9" fillId="0" borderId="6" xfId="0" applyNumberFormat="1" applyFont="1" applyFill="1" applyBorder="1" applyAlignment="1">
      <alignment horizontal="left" wrapText="1"/>
    </xf>
    <xf numFmtId="49" fontId="12" fillId="0" borderId="7" xfId="0" applyNumberFormat="1" applyFont="1" applyFill="1" applyBorder="1" applyAlignment="1">
      <alignment horizontal="center" wrapText="1"/>
    </xf>
    <xf numFmtId="49" fontId="12" fillId="0" borderId="9" xfId="0" applyNumberFormat="1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49" fontId="18" fillId="0" borderId="11" xfId="0" applyNumberFormat="1" applyFont="1" applyFill="1" applyBorder="1" applyAlignment="1">
      <alignment horizontal="center"/>
    </xf>
    <xf numFmtId="49" fontId="12" fillId="0" borderId="25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left" wrapText="1"/>
    </xf>
    <xf numFmtId="165" fontId="3" fillId="0" borderId="42" xfId="0" applyNumberFormat="1" applyFont="1" applyFill="1" applyBorder="1" applyAlignment="1">
      <alignment horizontal="right" wrapText="1"/>
    </xf>
    <xf numFmtId="165" fontId="3" fillId="0" borderId="23" xfId="0" applyNumberFormat="1" applyFont="1" applyFill="1" applyBorder="1" applyAlignment="1">
      <alignment horizontal="right" wrapText="1"/>
    </xf>
    <xf numFmtId="49" fontId="12" fillId="0" borderId="16" xfId="0" applyNumberFormat="1" applyFont="1" applyFill="1" applyBorder="1" applyAlignment="1">
      <alignment horizontal="center"/>
    </xf>
    <xf numFmtId="165" fontId="1" fillId="0" borderId="17" xfId="0" applyNumberFormat="1" applyFont="1" applyFill="1" applyBorder="1" applyAlignment="1">
      <alignment horizontal="right" wrapText="1"/>
    </xf>
    <xf numFmtId="49" fontId="12" fillId="0" borderId="24" xfId="0" applyNumberFormat="1" applyFont="1" applyFill="1" applyBorder="1" applyAlignment="1">
      <alignment horizontal="center"/>
    </xf>
    <xf numFmtId="49" fontId="12" fillId="0" borderId="32" xfId="0" applyNumberFormat="1" applyFont="1" applyFill="1" applyBorder="1" applyAlignment="1">
      <alignment horizontal="center"/>
    </xf>
    <xf numFmtId="49" fontId="18" fillId="0" borderId="32" xfId="0" applyNumberFormat="1" applyFont="1" applyFill="1" applyBorder="1" applyAlignment="1">
      <alignment horizontal="center" wrapText="1"/>
    </xf>
    <xf numFmtId="49" fontId="18" fillId="0" borderId="33" xfId="0" applyNumberFormat="1" applyFont="1" applyFill="1" applyBorder="1" applyAlignment="1">
      <alignment horizontal="center" wrapText="1"/>
    </xf>
    <xf numFmtId="49" fontId="12" fillId="0" borderId="45" xfId="0" applyNumberFormat="1" applyFont="1" applyFill="1" applyBorder="1" applyAlignment="1">
      <alignment horizontal="center"/>
    </xf>
    <xf numFmtId="49" fontId="3" fillId="0" borderId="46" xfId="0" applyNumberFormat="1" applyFont="1" applyFill="1" applyBorder="1" applyAlignment="1">
      <alignment horizontal="left" wrapText="1"/>
    </xf>
    <xf numFmtId="49" fontId="18" fillId="0" borderId="45" xfId="0" applyNumberFormat="1" applyFont="1" applyFill="1" applyBorder="1" applyAlignment="1">
      <alignment horizontal="center" wrapText="1"/>
    </xf>
    <xf numFmtId="49" fontId="18" fillId="0" borderId="47" xfId="0" applyNumberFormat="1" applyFont="1" applyFill="1" applyBorder="1" applyAlignment="1">
      <alignment horizontal="center" wrapText="1"/>
    </xf>
    <xf numFmtId="49" fontId="18" fillId="0" borderId="46" xfId="0" applyNumberFormat="1" applyFont="1" applyFill="1" applyBorder="1" applyAlignment="1">
      <alignment horizontal="center" wrapText="1"/>
    </xf>
    <xf numFmtId="165" fontId="3" fillId="0" borderId="46" xfId="0" applyNumberFormat="1" applyFont="1" applyFill="1" applyBorder="1" applyAlignment="1">
      <alignment horizontal="right" wrapText="1"/>
    </xf>
    <xf numFmtId="49" fontId="3" fillId="0" borderId="9" xfId="0" applyNumberFormat="1" applyFont="1" applyFill="1" applyBorder="1" applyAlignment="1">
      <alignment horizontal="left" wrapText="1"/>
    </xf>
    <xf numFmtId="49" fontId="18" fillId="0" borderId="40" xfId="0" applyNumberFormat="1" applyFont="1" applyFill="1" applyBorder="1" applyAlignment="1">
      <alignment wrapText="1"/>
    </xf>
    <xf numFmtId="49" fontId="18" fillId="0" borderId="41" xfId="0" applyNumberFormat="1" applyFont="1" applyFill="1" applyBorder="1" applyAlignment="1">
      <alignment wrapText="1"/>
    </xf>
    <xf numFmtId="49" fontId="26" fillId="0" borderId="13" xfId="0" applyNumberFormat="1" applyFont="1" applyFill="1" applyBorder="1" applyAlignment="1">
      <alignment horizontal="center" wrapText="1"/>
    </xf>
    <xf numFmtId="49" fontId="18" fillId="0" borderId="13" xfId="0" applyNumberFormat="1" applyFont="1" applyFill="1" applyBorder="1" applyAlignment="1">
      <alignment wrapText="1"/>
    </xf>
    <xf numFmtId="165" fontId="3" fillId="0" borderId="13" xfId="0" applyNumberFormat="1" applyFont="1" applyFill="1" applyBorder="1" applyAlignment="1">
      <alignment horizontal="right" wrapText="1"/>
    </xf>
    <xf numFmtId="49" fontId="17" fillId="0" borderId="5" xfId="0" applyNumberFormat="1" applyFont="1" applyFill="1" applyBorder="1" applyAlignment="1">
      <alignment horizontal="left" wrapText="1"/>
    </xf>
    <xf numFmtId="49" fontId="9" fillId="0" borderId="32" xfId="0" applyNumberFormat="1" applyFont="1" applyFill="1" applyBorder="1" applyAlignment="1">
      <alignment horizontal="left" wrapText="1"/>
    </xf>
    <xf numFmtId="165" fontId="23" fillId="0" borderId="8" xfId="0" applyNumberFormat="1" applyFont="1" applyFill="1" applyBorder="1" applyAlignment="1">
      <alignment horizontal="right" wrapText="1"/>
    </xf>
    <xf numFmtId="49" fontId="12" fillId="0" borderId="46" xfId="0" applyNumberFormat="1" applyFont="1" applyFill="1" applyBorder="1" applyAlignment="1">
      <alignment horizontal="center"/>
    </xf>
    <xf numFmtId="49" fontId="9" fillId="0" borderId="45" xfId="0" applyNumberFormat="1" applyFont="1" applyFill="1" applyBorder="1" applyAlignment="1">
      <alignment horizontal="left" wrapText="1"/>
    </xf>
    <xf numFmtId="49" fontId="12" fillId="0" borderId="45" xfId="0" applyNumberFormat="1" applyFont="1" applyFill="1" applyBorder="1" applyAlignment="1">
      <alignment horizontal="center" wrapText="1"/>
    </xf>
    <xf numFmtId="49" fontId="12" fillId="0" borderId="47" xfId="0" applyNumberFormat="1" applyFont="1" applyFill="1" applyBorder="1" applyAlignment="1">
      <alignment horizontal="center" wrapText="1"/>
    </xf>
    <xf numFmtId="49" fontId="12" fillId="0" borderId="46" xfId="0" applyNumberFormat="1" applyFont="1" applyFill="1" applyBorder="1" applyAlignment="1">
      <alignment horizontal="center" wrapText="1"/>
    </xf>
    <xf numFmtId="165" fontId="23" fillId="0" borderId="46" xfId="0" applyNumberFormat="1" applyFont="1" applyFill="1" applyBorder="1" applyAlignment="1">
      <alignment horizontal="right" wrapText="1"/>
    </xf>
    <xf numFmtId="165" fontId="12" fillId="0" borderId="46" xfId="0" applyNumberFormat="1" applyFont="1" applyFill="1" applyBorder="1" applyAlignment="1">
      <alignment horizontal="right" wrapText="1"/>
    </xf>
    <xf numFmtId="49" fontId="13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49" fontId="17" fillId="0" borderId="5" xfId="0" applyNumberFormat="1" applyFont="1" applyFill="1" applyBorder="1" applyAlignment="1">
      <alignment horizontal="center" wrapText="1"/>
    </xf>
    <xf numFmtId="49" fontId="18" fillId="0" borderId="2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 wrapText="1"/>
    </xf>
    <xf numFmtId="165" fontId="23" fillId="0" borderId="2" xfId="0" applyNumberFormat="1" applyFont="1" applyFill="1" applyBorder="1" applyAlignment="1">
      <alignment horizontal="right" wrapText="1"/>
    </xf>
    <xf numFmtId="49" fontId="9" fillId="0" borderId="1" xfId="0" applyNumberFormat="1" applyFont="1" applyFill="1" applyBorder="1" applyAlignment="1">
      <alignment horizontal="center" wrapText="1"/>
    </xf>
    <xf numFmtId="49" fontId="27" fillId="0" borderId="5" xfId="0" applyNumberFormat="1" applyFont="1" applyFill="1" applyBorder="1" applyAlignment="1">
      <alignment horizontal="left" wrapText="1"/>
    </xf>
    <xf numFmtId="49" fontId="28" fillId="0" borderId="5" xfId="0" applyNumberFormat="1" applyFont="1" applyFill="1" applyBorder="1" applyAlignment="1">
      <alignment horizontal="center" wrapText="1"/>
    </xf>
    <xf numFmtId="49" fontId="28" fillId="0" borderId="5" xfId="0" applyNumberFormat="1" applyFont="1" applyFill="1" applyBorder="1" applyAlignment="1">
      <alignment horizontal="center" wrapText="1"/>
    </xf>
    <xf numFmtId="49" fontId="27" fillId="0" borderId="7" xfId="0" applyNumberFormat="1" applyFont="1" applyFill="1" applyBorder="1" applyAlignment="1">
      <alignment horizontal="left" wrapText="1"/>
    </xf>
    <xf numFmtId="49" fontId="28" fillId="0" borderId="7" xfId="0" applyNumberFormat="1" applyFont="1" applyFill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/>
    </xf>
    <xf numFmtId="49" fontId="23" fillId="0" borderId="8" xfId="0" applyNumberFormat="1" applyFont="1" applyFill="1" applyBorder="1" applyAlignment="1">
      <alignment horizontal="left" wrapText="1"/>
    </xf>
    <xf numFmtId="49" fontId="28" fillId="0" borderId="32" xfId="0" applyNumberFormat="1" applyFont="1" applyFill="1" applyBorder="1" applyAlignment="1">
      <alignment horizontal="center" wrapText="1"/>
    </xf>
    <xf numFmtId="49" fontId="28" fillId="0" borderId="33" xfId="0" applyNumberFormat="1" applyFont="1" applyFill="1" applyBorder="1" applyAlignment="1">
      <alignment horizontal="center" wrapText="1"/>
    </xf>
    <xf numFmtId="49" fontId="28" fillId="0" borderId="8" xfId="0" applyNumberFormat="1" applyFont="1" applyFill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center"/>
    </xf>
    <xf numFmtId="49" fontId="23" fillId="0" borderId="13" xfId="0" applyNumberFormat="1" applyFont="1" applyFill="1" applyBorder="1" applyAlignment="1">
      <alignment horizontal="left" wrapText="1"/>
    </xf>
    <xf numFmtId="49" fontId="28" fillId="0" borderId="40" xfId="0" applyNumberFormat="1" applyFont="1" applyFill="1" applyBorder="1" applyAlignment="1">
      <alignment horizontal="center" wrapText="1"/>
    </xf>
    <xf numFmtId="49" fontId="28" fillId="0" borderId="41" xfId="0" applyNumberFormat="1" applyFont="1" applyFill="1" applyBorder="1" applyAlignment="1">
      <alignment horizontal="center" wrapText="1"/>
    </xf>
    <xf numFmtId="49" fontId="28" fillId="0" borderId="13" xfId="0" applyNumberFormat="1" applyFont="1" applyFill="1" applyBorder="1" applyAlignment="1">
      <alignment horizontal="center" wrapText="1"/>
    </xf>
    <xf numFmtId="165" fontId="23" fillId="0" borderId="13" xfId="0" applyNumberFormat="1" applyFont="1" applyFill="1" applyBorder="1" applyAlignment="1">
      <alignment horizontal="right" wrapText="1"/>
    </xf>
    <xf numFmtId="49" fontId="28" fillId="0" borderId="7" xfId="0" applyNumberFormat="1" applyFont="1" applyFill="1" applyBorder="1" applyAlignment="1">
      <alignment horizontal="center" wrapText="1"/>
    </xf>
    <xf numFmtId="49" fontId="28" fillId="0" borderId="24" xfId="0" applyNumberFormat="1" applyFont="1" applyFill="1" applyBorder="1" applyAlignment="1">
      <alignment horizontal="center" wrapText="1"/>
    </xf>
    <xf numFmtId="49" fontId="28" fillId="0" borderId="30" xfId="0" applyNumberFormat="1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left" wrapText="1"/>
    </xf>
    <xf numFmtId="49" fontId="28" fillId="0" borderId="10" xfId="0" applyNumberFormat="1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wrapText="1"/>
    </xf>
    <xf numFmtId="165" fontId="27" fillId="0" borderId="10" xfId="0" applyNumberFormat="1" applyFont="1" applyFill="1" applyBorder="1" applyAlignment="1">
      <alignment horizontal="right" wrapText="1"/>
    </xf>
    <xf numFmtId="49" fontId="21" fillId="0" borderId="20" xfId="0" applyNumberFormat="1" applyFont="1" applyFill="1" applyBorder="1" applyAlignment="1">
      <alignment horizontal="center" wrapText="1"/>
    </xf>
    <xf numFmtId="49" fontId="21" fillId="0" borderId="35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wrapText="1"/>
    </xf>
    <xf numFmtId="165" fontId="21" fillId="0" borderId="1" xfId="0" applyNumberFormat="1" applyFont="1" applyFill="1" applyBorder="1" applyAlignment="1">
      <alignment horizontal="right" wrapText="1"/>
    </xf>
    <xf numFmtId="49" fontId="14" fillId="0" borderId="48" xfId="0" applyNumberFormat="1" applyFont="1" applyFill="1" applyBorder="1" applyAlignment="1">
      <alignment horizontal="center" vertical="top" wrapText="1"/>
    </xf>
    <xf numFmtId="49" fontId="14" fillId="0" borderId="49" xfId="0" applyNumberFormat="1" applyFont="1" applyFill="1" applyBorder="1" applyAlignment="1">
      <alignment horizontal="center" vertical="top" wrapText="1"/>
    </xf>
    <xf numFmtId="49" fontId="14" fillId="0" borderId="50" xfId="0" applyNumberFormat="1" applyFont="1" applyFill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horizontal="left" wrapText="1"/>
    </xf>
    <xf numFmtId="49" fontId="18" fillId="3" borderId="51" xfId="0" applyNumberFormat="1" applyFont="1" applyFill="1" applyBorder="1" applyAlignment="1">
      <alignment horizontal="left" vertical="top"/>
    </xf>
    <xf numFmtId="165" fontId="21" fillId="3" borderId="52" xfId="0" applyNumberFormat="1" applyFont="1" applyFill="1" applyBorder="1" applyAlignment="1">
      <alignment horizontal="right" wrapText="1"/>
    </xf>
    <xf numFmtId="165" fontId="21" fillId="3" borderId="53" xfId="0" applyNumberFormat="1" applyFont="1" applyFill="1" applyBorder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9"/>
  <sheetViews>
    <sheetView tabSelected="1" view="pageBreakPreview" zoomScale="80" zoomScaleNormal="85" zoomScaleSheetLayoutView="80" workbookViewId="0" topLeftCell="A195">
      <selection activeCell="I205" sqref="I205"/>
    </sheetView>
  </sheetViews>
  <sheetFormatPr defaultColWidth="9.00390625" defaultRowHeight="12.75"/>
  <cols>
    <col min="1" max="1" width="10.625" style="7" customWidth="1"/>
    <col min="2" max="2" width="47.375" style="8" customWidth="1"/>
    <col min="3" max="4" width="5.625" style="9" customWidth="1"/>
    <col min="5" max="5" width="11.875" style="9" customWidth="1"/>
    <col min="6" max="6" width="9.625" style="9" customWidth="1"/>
    <col min="7" max="7" width="8.375" style="9" customWidth="1"/>
    <col min="8" max="8" width="11.00390625" style="9" bestFit="1" customWidth="1"/>
    <col min="9" max="9" width="12.125" style="9" customWidth="1"/>
    <col min="10" max="10" width="10.625" style="9" hidden="1" customWidth="1"/>
    <col min="11" max="11" width="15.625" style="3" bestFit="1" customWidth="1"/>
    <col min="12" max="12" width="14.375" style="1" customWidth="1"/>
    <col min="13" max="16384" width="9.125" style="1" customWidth="1"/>
  </cols>
  <sheetData>
    <row r="1" spans="1:11" ht="18">
      <c r="A1" s="21"/>
      <c r="B1" s="30"/>
      <c r="C1" s="31"/>
      <c r="D1" s="31"/>
      <c r="E1" s="358" t="s">
        <v>64</v>
      </c>
      <c r="F1" s="358"/>
      <c r="G1" s="358"/>
      <c r="H1" s="358"/>
      <c r="I1" s="358"/>
      <c r="J1" s="358"/>
      <c r="K1" s="358"/>
    </row>
    <row r="2" spans="1:11" ht="18">
      <c r="A2" s="21"/>
      <c r="B2" s="30"/>
      <c r="C2" s="358" t="s">
        <v>85</v>
      </c>
      <c r="D2" s="358"/>
      <c r="E2" s="358"/>
      <c r="F2" s="358"/>
      <c r="G2" s="358"/>
      <c r="H2" s="358"/>
      <c r="I2" s="358"/>
      <c r="J2" s="358"/>
      <c r="K2" s="358"/>
    </row>
    <row r="3" spans="1:11" ht="18">
      <c r="A3" s="21"/>
      <c r="B3" s="358" t="s">
        <v>124</v>
      </c>
      <c r="C3" s="358"/>
      <c r="D3" s="358"/>
      <c r="E3" s="358"/>
      <c r="F3" s="358"/>
      <c r="G3" s="358"/>
      <c r="H3" s="358"/>
      <c r="I3" s="358"/>
      <c r="J3" s="358"/>
      <c r="K3" s="358"/>
    </row>
    <row r="4" spans="1:11" ht="18">
      <c r="A4" s="21"/>
      <c r="B4" s="32"/>
      <c r="C4" s="358" t="s">
        <v>123</v>
      </c>
      <c r="D4" s="358"/>
      <c r="E4" s="358"/>
      <c r="F4" s="358"/>
      <c r="G4" s="358"/>
      <c r="H4" s="358"/>
      <c r="I4" s="358"/>
      <c r="J4" s="358"/>
      <c r="K4" s="358"/>
    </row>
    <row r="5" spans="1:11" ht="18">
      <c r="A5" s="21"/>
      <c r="B5" s="30"/>
      <c r="C5" s="358" t="s">
        <v>183</v>
      </c>
      <c r="D5" s="358"/>
      <c r="E5" s="358"/>
      <c r="F5" s="358"/>
      <c r="G5" s="358"/>
      <c r="H5" s="358"/>
      <c r="I5" s="358"/>
      <c r="J5" s="358"/>
      <c r="K5" s="358"/>
    </row>
    <row r="6" spans="1:11" ht="18">
      <c r="A6" s="21"/>
      <c r="B6" s="30"/>
      <c r="C6" s="358" t="s">
        <v>157</v>
      </c>
      <c r="D6" s="358"/>
      <c r="E6" s="358"/>
      <c r="F6" s="358"/>
      <c r="G6" s="358"/>
      <c r="H6" s="358"/>
      <c r="I6" s="358"/>
      <c r="J6" s="358"/>
      <c r="K6" s="358"/>
    </row>
    <row r="7" spans="1:11" ht="18">
      <c r="A7" s="21"/>
      <c r="B7" s="30"/>
      <c r="C7" s="358" t="s">
        <v>187</v>
      </c>
      <c r="D7" s="358"/>
      <c r="E7" s="358"/>
      <c r="F7" s="358"/>
      <c r="G7" s="358"/>
      <c r="H7" s="358"/>
      <c r="I7" s="358"/>
      <c r="J7" s="358"/>
      <c r="K7" s="358"/>
    </row>
    <row r="8" spans="1:11" ht="18">
      <c r="A8" s="21"/>
      <c r="B8" s="30"/>
      <c r="C8" s="358" t="s">
        <v>332</v>
      </c>
      <c r="D8" s="358"/>
      <c r="E8" s="358"/>
      <c r="F8" s="358"/>
      <c r="G8" s="358"/>
      <c r="H8" s="358"/>
      <c r="I8" s="358"/>
      <c r="J8" s="358"/>
      <c r="K8" s="358"/>
    </row>
    <row r="9" spans="1:11" ht="18">
      <c r="A9" s="21"/>
      <c r="B9" s="30"/>
      <c r="C9" s="32"/>
      <c r="D9" s="32"/>
      <c r="E9" s="32"/>
      <c r="F9" s="32"/>
      <c r="G9" s="32"/>
      <c r="H9" s="32"/>
      <c r="I9" s="32"/>
      <c r="J9" s="32"/>
      <c r="K9" s="32"/>
    </row>
    <row r="10" spans="1:11" ht="18">
      <c r="A10" s="21"/>
      <c r="B10" s="30"/>
      <c r="C10" s="358"/>
      <c r="D10" s="358"/>
      <c r="E10" s="358"/>
      <c r="F10" s="358"/>
      <c r="G10" s="358"/>
      <c r="H10" s="358"/>
      <c r="I10" s="358"/>
      <c r="J10" s="358"/>
      <c r="K10" s="358"/>
    </row>
    <row r="11" spans="1:11" ht="24.75" customHeight="1">
      <c r="A11" s="317" t="s">
        <v>0</v>
      </c>
      <c r="B11" s="317"/>
      <c r="C11" s="317"/>
      <c r="D11" s="317"/>
      <c r="E11" s="317"/>
      <c r="F11" s="317"/>
      <c r="G11" s="317"/>
      <c r="H11" s="317"/>
      <c r="I11" s="317"/>
      <c r="J11" s="317"/>
      <c r="K11" s="317"/>
    </row>
    <row r="12" spans="1:11" ht="24.75" customHeight="1">
      <c r="A12" s="317" t="s">
        <v>1</v>
      </c>
      <c r="B12" s="317"/>
      <c r="C12" s="317"/>
      <c r="D12" s="317"/>
      <c r="E12" s="317"/>
      <c r="F12" s="317"/>
      <c r="G12" s="317"/>
      <c r="H12" s="317"/>
      <c r="I12" s="317"/>
      <c r="J12" s="317"/>
      <c r="K12" s="317"/>
    </row>
    <row r="13" spans="1:11" ht="18.75" customHeight="1">
      <c r="A13" s="317" t="s">
        <v>160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</row>
    <row r="14" spans="1:11" ht="14.25" thickBot="1">
      <c r="A14" s="22"/>
      <c r="B14" s="23"/>
      <c r="C14" s="24"/>
      <c r="D14" s="24"/>
      <c r="E14" s="24"/>
      <c r="F14" s="24"/>
      <c r="G14" s="24"/>
      <c r="H14" s="24"/>
      <c r="I14" s="24"/>
      <c r="J14" s="24"/>
      <c r="K14" s="25"/>
    </row>
    <row r="15" spans="1:11" ht="39" customHeight="1" thickBot="1">
      <c r="A15" s="359" t="s">
        <v>2</v>
      </c>
      <c r="B15" s="359" t="s">
        <v>66</v>
      </c>
      <c r="C15" s="359" t="s">
        <v>12</v>
      </c>
      <c r="D15" s="359"/>
      <c r="E15" s="359" t="s">
        <v>13</v>
      </c>
      <c r="F15" s="359" t="s">
        <v>14</v>
      </c>
      <c r="G15" s="359" t="s">
        <v>56</v>
      </c>
      <c r="H15" s="359" t="s">
        <v>125</v>
      </c>
      <c r="I15" s="359"/>
      <c r="J15" s="367"/>
      <c r="K15" s="318" t="s">
        <v>21</v>
      </c>
    </row>
    <row r="16" spans="1:11" ht="17.25" customHeight="1" thickBot="1">
      <c r="A16" s="359"/>
      <c r="B16" s="359"/>
      <c r="C16" s="359"/>
      <c r="D16" s="359"/>
      <c r="E16" s="359"/>
      <c r="F16" s="359"/>
      <c r="G16" s="359"/>
      <c r="H16" s="28" t="s">
        <v>19</v>
      </c>
      <c r="I16" s="28" t="s">
        <v>20</v>
      </c>
      <c r="J16" s="236" t="s">
        <v>122</v>
      </c>
      <c r="K16" s="318"/>
    </row>
    <row r="17" spans="1:11" ht="17.25">
      <c r="A17" s="124" t="s">
        <v>11</v>
      </c>
      <c r="B17" s="360" t="s">
        <v>3</v>
      </c>
      <c r="C17" s="360"/>
      <c r="D17" s="360"/>
      <c r="E17" s="360"/>
      <c r="F17" s="360"/>
      <c r="G17" s="39"/>
      <c r="H17" s="39"/>
      <c r="I17" s="39"/>
      <c r="J17" s="39"/>
      <c r="K17" s="125"/>
    </row>
    <row r="18" spans="1:11" ht="15">
      <c r="A18" s="121" t="s">
        <v>25</v>
      </c>
      <c r="B18" s="351" t="s">
        <v>57</v>
      </c>
      <c r="C18" s="351"/>
      <c r="D18" s="351"/>
      <c r="E18" s="351"/>
      <c r="F18" s="351"/>
      <c r="G18" s="40"/>
      <c r="H18" s="41"/>
      <c r="I18" s="41"/>
      <c r="J18" s="41"/>
      <c r="K18" s="41"/>
    </row>
    <row r="19" spans="1:11" ht="26.25" customHeight="1">
      <c r="A19" s="123" t="s">
        <v>67</v>
      </c>
      <c r="B19" s="354" t="s">
        <v>4</v>
      </c>
      <c r="C19" s="354"/>
      <c r="D19" s="354"/>
      <c r="E19" s="354"/>
      <c r="F19" s="354"/>
      <c r="G19" s="48"/>
      <c r="H19" s="49"/>
      <c r="I19" s="49"/>
      <c r="J19" s="49"/>
      <c r="K19" s="49"/>
    </row>
    <row r="20" spans="1:11" ht="30.75">
      <c r="A20" s="127" t="s">
        <v>68</v>
      </c>
      <c r="B20" s="50" t="s">
        <v>162</v>
      </c>
      <c r="C20" s="323" t="s">
        <v>15</v>
      </c>
      <c r="D20" s="323"/>
      <c r="E20" s="174" t="s">
        <v>245</v>
      </c>
      <c r="F20" s="174" t="s">
        <v>47</v>
      </c>
      <c r="G20" s="174" t="s">
        <v>9</v>
      </c>
      <c r="H20" s="51">
        <f>H21</f>
        <v>4000</v>
      </c>
      <c r="I20" s="51">
        <f>I21</f>
        <v>0</v>
      </c>
      <c r="J20" s="51">
        <v>0</v>
      </c>
      <c r="K20" s="51">
        <f>H20+I20</f>
        <v>4000</v>
      </c>
    </row>
    <row r="21" spans="1:11" ht="28.5" customHeight="1">
      <c r="A21" s="126"/>
      <c r="B21" s="84" t="s">
        <v>101</v>
      </c>
      <c r="C21" s="322"/>
      <c r="D21" s="322"/>
      <c r="E21" s="175"/>
      <c r="F21" s="175"/>
      <c r="G21" s="175"/>
      <c r="H21" s="47">
        <f>3000+1000</f>
        <v>4000</v>
      </c>
      <c r="I21" s="42">
        <f>50000-50000</f>
        <v>0</v>
      </c>
      <c r="J21" s="64">
        <v>0</v>
      </c>
      <c r="K21" s="42">
        <f>H21+I21</f>
        <v>4000</v>
      </c>
    </row>
    <row r="22" spans="1:11" ht="19.5" customHeight="1">
      <c r="A22" s="127" t="s">
        <v>167</v>
      </c>
      <c r="B22" s="50" t="s">
        <v>161</v>
      </c>
      <c r="C22" s="340"/>
      <c r="D22" s="341"/>
      <c r="E22" s="174"/>
      <c r="F22" s="176"/>
      <c r="G22" s="176"/>
      <c r="H22" s="101">
        <f>H23+H24</f>
        <v>2000</v>
      </c>
      <c r="I22" s="101">
        <f>I23+I24</f>
        <v>66909</v>
      </c>
      <c r="J22" s="86"/>
      <c r="K22" s="85">
        <f>I22+H22</f>
        <v>68909</v>
      </c>
    </row>
    <row r="23" spans="1:11" ht="28.5" customHeight="1">
      <c r="A23" s="163"/>
      <c r="B23" s="164" t="s">
        <v>158</v>
      </c>
      <c r="C23" s="340" t="s">
        <v>16</v>
      </c>
      <c r="D23" s="341"/>
      <c r="E23" s="174" t="s">
        <v>245</v>
      </c>
      <c r="F23" s="176" t="s">
        <v>47</v>
      </c>
      <c r="G23" s="176" t="s">
        <v>9</v>
      </c>
      <c r="H23" s="161">
        <v>2000</v>
      </c>
      <c r="I23" s="43">
        <v>0</v>
      </c>
      <c r="J23" s="86"/>
      <c r="K23" s="43">
        <f>H23+I23</f>
        <v>2000</v>
      </c>
    </row>
    <row r="24" spans="1:11" ht="28.5" customHeight="1">
      <c r="A24" s="163"/>
      <c r="B24" s="164" t="s">
        <v>158</v>
      </c>
      <c r="C24" s="340" t="s">
        <v>16</v>
      </c>
      <c r="D24" s="341"/>
      <c r="E24" s="174" t="s">
        <v>273</v>
      </c>
      <c r="F24" s="176" t="s">
        <v>47</v>
      </c>
      <c r="G24" s="176" t="s">
        <v>9</v>
      </c>
      <c r="H24" s="161">
        <v>0</v>
      </c>
      <c r="I24" s="161">
        <v>66909</v>
      </c>
      <c r="J24" s="86"/>
      <c r="K24" s="43">
        <f>H24+I24</f>
        <v>66909</v>
      </c>
    </row>
    <row r="25" spans="1:11" ht="21" customHeight="1">
      <c r="A25" s="127" t="s">
        <v>168</v>
      </c>
      <c r="B25" s="50" t="s">
        <v>148</v>
      </c>
      <c r="C25" s="342" t="s">
        <v>16</v>
      </c>
      <c r="D25" s="321"/>
      <c r="E25" s="174" t="s">
        <v>156</v>
      </c>
      <c r="F25" s="174" t="s">
        <v>47</v>
      </c>
      <c r="G25" s="174" t="s">
        <v>9</v>
      </c>
      <c r="H25" s="101">
        <f>H26</f>
        <v>0</v>
      </c>
      <c r="I25" s="85">
        <f>I26</f>
        <v>0</v>
      </c>
      <c r="J25" s="86"/>
      <c r="K25" s="85">
        <f>K26</f>
        <v>0</v>
      </c>
    </row>
    <row r="26" spans="1:11" ht="16.5" customHeight="1" thickBot="1">
      <c r="A26" s="130"/>
      <c r="B26" s="118" t="s">
        <v>149</v>
      </c>
      <c r="C26" s="344"/>
      <c r="D26" s="345"/>
      <c r="E26" s="116"/>
      <c r="F26" s="116"/>
      <c r="G26" s="116"/>
      <c r="H26" s="86">
        <f>1000-1000</f>
        <v>0</v>
      </c>
      <c r="I26" s="119">
        <v>0</v>
      </c>
      <c r="J26" s="86"/>
      <c r="K26" s="119">
        <f>H26+I26</f>
        <v>0</v>
      </c>
    </row>
    <row r="27" spans="1:11" ht="30.75" customHeight="1" thickBot="1">
      <c r="A27" s="128"/>
      <c r="B27" s="26" t="s">
        <v>22</v>
      </c>
      <c r="C27" s="347" t="s">
        <v>48</v>
      </c>
      <c r="D27" s="347"/>
      <c r="E27" s="27"/>
      <c r="F27" s="27"/>
      <c r="G27" s="27"/>
      <c r="H27" s="29">
        <f>H20+H22+H25</f>
        <v>6000</v>
      </c>
      <c r="I27" s="29">
        <f>I20+I22+I25</f>
        <v>66909</v>
      </c>
      <c r="J27" s="29">
        <v>0</v>
      </c>
      <c r="K27" s="29">
        <f>H27+I27</f>
        <v>72909</v>
      </c>
    </row>
    <row r="28" spans="1:11" ht="27.75" customHeight="1">
      <c r="A28" s="123" t="s">
        <v>69</v>
      </c>
      <c r="B28" s="357" t="s">
        <v>102</v>
      </c>
      <c r="C28" s="357"/>
      <c r="D28" s="357"/>
      <c r="E28" s="357"/>
      <c r="F28" s="357"/>
      <c r="G28" s="54"/>
      <c r="H28" s="54"/>
      <c r="I28" s="54"/>
      <c r="J28" s="55"/>
      <c r="K28" s="129"/>
    </row>
    <row r="29" spans="1:11" s="18" customFormat="1" ht="20.25" customHeight="1">
      <c r="A29" s="127" t="s">
        <v>70</v>
      </c>
      <c r="B29" s="50" t="s">
        <v>221</v>
      </c>
      <c r="C29" s="350"/>
      <c r="D29" s="350"/>
      <c r="E29" s="46"/>
      <c r="F29" s="46"/>
      <c r="G29" s="46"/>
      <c r="H29" s="44">
        <f>H30+H31+H32+H33</f>
        <v>1307.3999999999999</v>
      </c>
      <c r="I29" s="44">
        <f>I30+I31+I32+I33</f>
        <v>0</v>
      </c>
      <c r="J29" s="44">
        <f>J30+J31+J32+J33</f>
        <v>0</v>
      </c>
      <c r="K29" s="44">
        <f>H29+I29</f>
        <v>1307.3999999999999</v>
      </c>
    </row>
    <row r="30" spans="1:11" s="18" customFormat="1" ht="56.25" customHeight="1">
      <c r="A30" s="130"/>
      <c r="B30" s="100" t="s">
        <v>289</v>
      </c>
      <c r="C30" s="323" t="s">
        <v>46</v>
      </c>
      <c r="D30" s="323"/>
      <c r="E30" s="241" t="s">
        <v>121</v>
      </c>
      <c r="F30" s="241" t="s">
        <v>47</v>
      </c>
      <c r="G30" s="241" t="s">
        <v>9</v>
      </c>
      <c r="H30" s="47">
        <f>1000+130+7.1</f>
        <v>1137.1</v>
      </c>
      <c r="I30" s="47">
        <v>0</v>
      </c>
      <c r="J30" s="47"/>
      <c r="K30" s="47">
        <f aca="true" t="shared" si="0" ref="K30:K37">H30+I30</f>
        <v>1137.1</v>
      </c>
    </row>
    <row r="31" spans="1:11" s="18" customFormat="1" ht="67.5" customHeight="1">
      <c r="A31" s="130"/>
      <c r="B31" s="271" t="s">
        <v>290</v>
      </c>
      <c r="C31" s="342"/>
      <c r="D31" s="321"/>
      <c r="E31" s="272"/>
      <c r="F31" s="272"/>
      <c r="G31" s="272"/>
      <c r="H31" s="79">
        <v>91.7</v>
      </c>
      <c r="I31" s="79">
        <v>0</v>
      </c>
      <c r="J31" s="79"/>
      <c r="K31" s="79">
        <f t="shared" si="0"/>
        <v>91.7</v>
      </c>
    </row>
    <row r="32" spans="1:11" s="18" customFormat="1" ht="72" customHeight="1">
      <c r="A32" s="130"/>
      <c r="B32" s="271" t="s">
        <v>291</v>
      </c>
      <c r="C32" s="342"/>
      <c r="D32" s="321"/>
      <c r="E32" s="272"/>
      <c r="F32" s="272"/>
      <c r="G32" s="272"/>
      <c r="H32" s="79">
        <v>23.6</v>
      </c>
      <c r="I32" s="79">
        <v>0</v>
      </c>
      <c r="J32" s="79"/>
      <c r="K32" s="79">
        <f t="shared" si="0"/>
        <v>23.6</v>
      </c>
    </row>
    <row r="33" spans="1:11" s="18" customFormat="1" ht="54.75" customHeight="1">
      <c r="A33" s="130"/>
      <c r="B33" s="271" t="s">
        <v>298</v>
      </c>
      <c r="C33" s="381"/>
      <c r="D33" s="382"/>
      <c r="E33" s="272"/>
      <c r="F33" s="272"/>
      <c r="G33" s="272"/>
      <c r="H33" s="79">
        <v>55</v>
      </c>
      <c r="I33" s="79">
        <v>0</v>
      </c>
      <c r="J33" s="79"/>
      <c r="K33" s="79">
        <f t="shared" si="0"/>
        <v>55</v>
      </c>
    </row>
    <row r="34" spans="1:11" s="18" customFormat="1" ht="46.5" customHeight="1">
      <c r="A34" s="127" t="s">
        <v>250</v>
      </c>
      <c r="B34" s="265" t="s">
        <v>251</v>
      </c>
      <c r="C34" s="383"/>
      <c r="D34" s="383"/>
      <c r="E34" s="272"/>
      <c r="F34" s="272"/>
      <c r="G34" s="272"/>
      <c r="H34" s="79">
        <f>H35+H36</f>
        <v>2000</v>
      </c>
      <c r="I34" s="79">
        <f>I35+I36</f>
        <v>15500</v>
      </c>
      <c r="J34" s="79"/>
      <c r="K34" s="79">
        <f>H34+I34</f>
        <v>17500</v>
      </c>
    </row>
    <row r="35" spans="1:11" s="18" customFormat="1" ht="18" customHeight="1">
      <c r="A35" s="233"/>
      <c r="B35" s="384" t="s">
        <v>326</v>
      </c>
      <c r="C35" s="342" t="s">
        <v>46</v>
      </c>
      <c r="D35" s="321"/>
      <c r="E35" s="272" t="s">
        <v>249</v>
      </c>
      <c r="F35" s="272" t="s">
        <v>47</v>
      </c>
      <c r="G35" s="272" t="s">
        <v>9</v>
      </c>
      <c r="H35" s="79">
        <v>0</v>
      </c>
      <c r="I35" s="79">
        <v>15500</v>
      </c>
      <c r="J35" s="79"/>
      <c r="K35" s="79">
        <f>H35+I35</f>
        <v>15500</v>
      </c>
    </row>
    <row r="36" spans="1:11" s="18" customFormat="1" ht="15.75" thickBot="1">
      <c r="A36" s="233"/>
      <c r="B36" s="385"/>
      <c r="C36" s="386" t="s">
        <v>46</v>
      </c>
      <c r="D36" s="387"/>
      <c r="E36" s="388" t="s">
        <v>327</v>
      </c>
      <c r="F36" s="388" t="s">
        <v>47</v>
      </c>
      <c r="G36" s="388" t="s">
        <v>9</v>
      </c>
      <c r="H36" s="69">
        <v>2000</v>
      </c>
      <c r="I36" s="69">
        <v>0</v>
      </c>
      <c r="J36" s="69"/>
      <c r="K36" s="69">
        <f>I36+H36</f>
        <v>2000</v>
      </c>
    </row>
    <row r="37" spans="1:11" s="20" customFormat="1" ht="30.75" customHeight="1" thickBot="1">
      <c r="A37" s="128"/>
      <c r="B37" s="26" t="s">
        <v>103</v>
      </c>
      <c r="C37" s="343" t="s">
        <v>49</v>
      </c>
      <c r="D37" s="343"/>
      <c r="E37" s="177"/>
      <c r="F37" s="177"/>
      <c r="G37" s="177"/>
      <c r="H37" s="29">
        <f>H29+H34</f>
        <v>3307.3999999999996</v>
      </c>
      <c r="I37" s="29">
        <f>I29+I34</f>
        <v>15500</v>
      </c>
      <c r="J37" s="29">
        <v>0</v>
      </c>
      <c r="K37" s="29">
        <f t="shared" si="0"/>
        <v>18807.4</v>
      </c>
    </row>
    <row r="38" spans="1:11" s="20" customFormat="1" ht="30.75" customHeight="1" thickBot="1">
      <c r="A38" s="123" t="s">
        <v>71</v>
      </c>
      <c r="B38" s="354" t="s">
        <v>39</v>
      </c>
      <c r="C38" s="354"/>
      <c r="D38" s="354"/>
      <c r="E38" s="354"/>
      <c r="F38" s="354"/>
      <c r="G38" s="263"/>
      <c r="H38" s="29"/>
      <c r="I38" s="29"/>
      <c r="J38" s="29"/>
      <c r="K38" s="29"/>
    </row>
    <row r="39" spans="1:11" s="20" customFormat="1" ht="30.75" customHeight="1">
      <c r="A39" s="157" t="s">
        <v>72</v>
      </c>
      <c r="B39" s="349" t="s">
        <v>36</v>
      </c>
      <c r="C39" s="349"/>
      <c r="D39" s="349"/>
      <c r="E39" s="349"/>
      <c r="F39" s="349"/>
      <c r="G39" s="349"/>
      <c r="H39" s="275"/>
      <c r="I39" s="275"/>
      <c r="J39" s="275"/>
      <c r="K39" s="275"/>
    </row>
    <row r="40" spans="1:11" s="20" customFormat="1" ht="30.75" customHeight="1">
      <c r="A40" s="183" t="s">
        <v>254</v>
      </c>
      <c r="B40" s="56" t="s">
        <v>37</v>
      </c>
      <c r="C40" s="339" t="s">
        <v>24</v>
      </c>
      <c r="D40" s="339"/>
      <c r="E40" s="178" t="s">
        <v>59</v>
      </c>
      <c r="F40" s="178" t="s">
        <v>47</v>
      </c>
      <c r="G40" s="178" t="s">
        <v>9</v>
      </c>
      <c r="H40" s="276">
        <v>200</v>
      </c>
      <c r="I40" s="277">
        <v>0</v>
      </c>
      <c r="J40" s="276"/>
      <c r="K40" s="276">
        <f>H40+I40</f>
        <v>200</v>
      </c>
    </row>
    <row r="41" spans="1:11" s="20" customFormat="1" ht="30.75" customHeight="1" thickBot="1">
      <c r="A41" s="273" t="s">
        <v>254</v>
      </c>
      <c r="B41" s="68" t="s">
        <v>37</v>
      </c>
      <c r="C41" s="377" t="s">
        <v>24</v>
      </c>
      <c r="D41" s="377"/>
      <c r="E41" s="267" t="s">
        <v>274</v>
      </c>
      <c r="F41" s="267" t="s">
        <v>47</v>
      </c>
      <c r="G41" s="267" t="s">
        <v>9</v>
      </c>
      <c r="H41" s="274">
        <v>0</v>
      </c>
      <c r="I41" s="389">
        <v>22000</v>
      </c>
      <c r="J41" s="274"/>
      <c r="K41" s="274">
        <f>H41+I41</f>
        <v>22000</v>
      </c>
    </row>
    <row r="42" spans="1:11" s="20" customFormat="1" ht="30.75" customHeight="1" thickBot="1">
      <c r="A42" s="87"/>
      <c r="B42" s="262" t="s">
        <v>38</v>
      </c>
      <c r="C42" s="372" t="s">
        <v>55</v>
      </c>
      <c r="D42" s="373"/>
      <c r="E42" s="177"/>
      <c r="F42" s="177"/>
      <c r="G42" s="177"/>
      <c r="H42" s="29">
        <f>H40</f>
        <v>200</v>
      </c>
      <c r="I42" s="29">
        <f>I40+I41</f>
        <v>22000</v>
      </c>
      <c r="J42" s="29"/>
      <c r="K42" s="29">
        <f>H42+I42</f>
        <v>22200</v>
      </c>
    </row>
    <row r="43" spans="1:11" s="20" customFormat="1" ht="30.75" customHeight="1" thickBot="1">
      <c r="A43" s="33"/>
      <c r="B43" s="261" t="s">
        <v>41</v>
      </c>
      <c r="C43" s="348" t="s">
        <v>55</v>
      </c>
      <c r="D43" s="348"/>
      <c r="E43" s="177"/>
      <c r="F43" s="177"/>
      <c r="G43" s="177"/>
      <c r="H43" s="29">
        <f>H42</f>
        <v>200</v>
      </c>
      <c r="I43" s="29">
        <f>I42</f>
        <v>22000</v>
      </c>
      <c r="J43" s="29"/>
      <c r="K43" s="29">
        <f>K42</f>
        <v>22200</v>
      </c>
    </row>
    <row r="44" spans="1:11" s="20" customFormat="1" ht="25.5" customHeight="1" thickBot="1">
      <c r="A44" s="128"/>
      <c r="B44" s="355" t="s">
        <v>58</v>
      </c>
      <c r="C44" s="355"/>
      <c r="D44" s="355"/>
      <c r="E44" s="355"/>
      <c r="F44" s="355"/>
      <c r="G44" s="27"/>
      <c r="H44" s="29">
        <f>H27+H37+H43</f>
        <v>9507.4</v>
      </c>
      <c r="I44" s="29">
        <f>I27+I37+I43</f>
        <v>104409</v>
      </c>
      <c r="J44" s="29">
        <v>0</v>
      </c>
      <c r="K44" s="29">
        <f>H44+I44</f>
        <v>113916.4</v>
      </c>
    </row>
    <row r="45" spans="1:11" s="20" customFormat="1" ht="25.5" customHeight="1">
      <c r="A45" s="122" t="s">
        <v>107</v>
      </c>
      <c r="B45" s="303" t="s">
        <v>108</v>
      </c>
      <c r="C45" s="303"/>
      <c r="D45" s="303"/>
      <c r="E45" s="303"/>
      <c r="F45" s="303"/>
      <c r="G45" s="55"/>
      <c r="H45" s="131"/>
      <c r="I45" s="131"/>
      <c r="J45" s="131"/>
      <c r="K45" s="131"/>
    </row>
    <row r="46" spans="1:11" s="20" customFormat="1" ht="45.75" customHeight="1">
      <c r="A46" s="190" t="s">
        <v>169</v>
      </c>
      <c r="B46" s="56" t="s">
        <v>118</v>
      </c>
      <c r="C46" s="339" t="s">
        <v>109</v>
      </c>
      <c r="D46" s="339"/>
      <c r="E46" s="178" t="s">
        <v>112</v>
      </c>
      <c r="F46" s="178" t="s">
        <v>50</v>
      </c>
      <c r="G46" s="178" t="s">
        <v>80</v>
      </c>
      <c r="H46" s="210">
        <v>4000</v>
      </c>
      <c r="I46" s="210">
        <v>0</v>
      </c>
      <c r="J46" s="53"/>
      <c r="K46" s="210">
        <f>H46+I46</f>
        <v>4000</v>
      </c>
    </row>
    <row r="47" spans="1:11" s="20" customFormat="1" ht="60.75" customHeight="1">
      <c r="A47" s="183" t="s">
        <v>188</v>
      </c>
      <c r="B47" s="45" t="s">
        <v>196</v>
      </c>
      <c r="C47" s="332" t="s">
        <v>109</v>
      </c>
      <c r="D47" s="332"/>
      <c r="E47" s="174" t="s">
        <v>191</v>
      </c>
      <c r="F47" s="174" t="s">
        <v>50</v>
      </c>
      <c r="G47" s="174" t="s">
        <v>80</v>
      </c>
      <c r="H47" s="210">
        <v>2648.3</v>
      </c>
      <c r="I47" s="210">
        <v>0</v>
      </c>
      <c r="J47" s="53"/>
      <c r="K47" s="210">
        <f>H47+I47</f>
        <v>2648.3</v>
      </c>
    </row>
    <row r="48" spans="1:11" s="20" customFormat="1" ht="45.75" customHeight="1">
      <c r="A48" s="183" t="s">
        <v>189</v>
      </c>
      <c r="B48" s="56" t="s">
        <v>192</v>
      </c>
      <c r="C48" s="332" t="s">
        <v>109</v>
      </c>
      <c r="D48" s="332"/>
      <c r="E48" s="178" t="s">
        <v>193</v>
      </c>
      <c r="F48" s="178" t="s">
        <v>50</v>
      </c>
      <c r="G48" s="178" t="s">
        <v>80</v>
      </c>
      <c r="H48" s="210">
        <v>664.5</v>
      </c>
      <c r="I48" s="210">
        <v>0</v>
      </c>
      <c r="J48" s="53"/>
      <c r="K48" s="210">
        <f>H48+I48</f>
        <v>664.5</v>
      </c>
    </row>
    <row r="49" spans="1:11" s="20" customFormat="1" ht="58.5" customHeight="1">
      <c r="A49" s="183" t="s">
        <v>190</v>
      </c>
      <c r="B49" s="56" t="s">
        <v>194</v>
      </c>
      <c r="C49" s="332" t="s">
        <v>109</v>
      </c>
      <c r="D49" s="332"/>
      <c r="E49" s="174" t="s">
        <v>195</v>
      </c>
      <c r="F49" s="174" t="s">
        <v>50</v>
      </c>
      <c r="G49" s="174" t="s">
        <v>80</v>
      </c>
      <c r="H49" s="210">
        <f>H51+H52+H53</f>
        <v>1558.6999999999998</v>
      </c>
      <c r="I49" s="210">
        <f>I51+I52+I53</f>
        <v>0</v>
      </c>
      <c r="J49" s="53"/>
      <c r="K49" s="210">
        <f>H49+I49</f>
        <v>1558.6999999999998</v>
      </c>
    </row>
    <row r="50" spans="1:11" s="20" customFormat="1" ht="15">
      <c r="A50" s="183"/>
      <c r="B50" s="56" t="s">
        <v>204</v>
      </c>
      <c r="C50" s="211"/>
      <c r="D50" s="212"/>
      <c r="E50" s="178"/>
      <c r="F50" s="178"/>
      <c r="G50" s="178"/>
      <c r="H50" s="210"/>
      <c r="I50" s="210"/>
      <c r="J50" s="53"/>
      <c r="K50" s="210"/>
    </row>
    <row r="51" spans="1:11" s="20" customFormat="1" ht="58.5" customHeight="1">
      <c r="A51" s="183"/>
      <c r="B51" s="271" t="s">
        <v>194</v>
      </c>
      <c r="C51" s="248"/>
      <c r="D51" s="249"/>
      <c r="E51" s="272"/>
      <c r="F51" s="272"/>
      <c r="G51" s="272"/>
      <c r="H51" s="245">
        <v>1194.7</v>
      </c>
      <c r="I51" s="245">
        <v>0</v>
      </c>
      <c r="J51" s="79"/>
      <c r="K51" s="245">
        <f>H51+I51</f>
        <v>1194.7</v>
      </c>
    </row>
    <row r="52" spans="1:11" s="20" customFormat="1" ht="69.75" customHeight="1">
      <c r="A52" s="183"/>
      <c r="B52" s="271" t="s">
        <v>272</v>
      </c>
      <c r="C52" s="248"/>
      <c r="D52" s="249"/>
      <c r="E52" s="272"/>
      <c r="F52" s="272"/>
      <c r="G52" s="272"/>
      <c r="H52" s="245">
        <v>340.4</v>
      </c>
      <c r="I52" s="245">
        <v>0</v>
      </c>
      <c r="J52" s="79"/>
      <c r="K52" s="245">
        <f>H52+I52</f>
        <v>340.4</v>
      </c>
    </row>
    <row r="53" spans="1:11" s="20" customFormat="1" ht="69.75" customHeight="1">
      <c r="A53" s="183"/>
      <c r="B53" s="271" t="s">
        <v>271</v>
      </c>
      <c r="C53" s="248"/>
      <c r="D53" s="249"/>
      <c r="E53" s="272"/>
      <c r="F53" s="272"/>
      <c r="G53" s="272"/>
      <c r="H53" s="245">
        <v>23.6</v>
      </c>
      <c r="I53" s="245">
        <v>0</v>
      </c>
      <c r="J53" s="79"/>
      <c r="K53" s="245">
        <f>H53+I53</f>
        <v>23.6</v>
      </c>
    </row>
    <row r="54" spans="1:11" s="20" customFormat="1" ht="33.75" customHeight="1">
      <c r="A54" s="183" t="s">
        <v>202</v>
      </c>
      <c r="B54" s="56" t="s">
        <v>203</v>
      </c>
      <c r="C54" s="326" t="s">
        <v>109</v>
      </c>
      <c r="D54" s="327"/>
      <c r="E54" s="178" t="s">
        <v>212</v>
      </c>
      <c r="F54" s="178" t="s">
        <v>50</v>
      </c>
      <c r="G54" s="178" t="s">
        <v>80</v>
      </c>
      <c r="H54" s="245">
        <f>H56+H57+H58+H59+H60+H61+662.2+0.1+H63+H62</f>
        <v>1099.6</v>
      </c>
      <c r="I54" s="210">
        <f>I56+I57+I58+I59+I60+I61</f>
        <v>0</v>
      </c>
      <c r="J54" s="53"/>
      <c r="K54" s="210">
        <f>H54</f>
        <v>1099.6</v>
      </c>
    </row>
    <row r="55" spans="1:11" s="20" customFormat="1" ht="15.75" customHeight="1">
      <c r="A55" s="183"/>
      <c r="B55" s="56" t="s">
        <v>204</v>
      </c>
      <c r="C55" s="211"/>
      <c r="D55" s="212"/>
      <c r="E55" s="178"/>
      <c r="F55" s="178"/>
      <c r="G55" s="178"/>
      <c r="H55" s="53"/>
      <c r="I55" s="53"/>
      <c r="J55" s="53"/>
      <c r="K55" s="53"/>
    </row>
    <row r="56" spans="1:11" s="20" customFormat="1" ht="82.5" customHeight="1">
      <c r="A56" s="184"/>
      <c r="B56" s="63" t="s">
        <v>220</v>
      </c>
      <c r="C56" s="365"/>
      <c r="D56" s="366"/>
      <c r="E56" s="213"/>
      <c r="F56" s="213"/>
      <c r="G56" s="213"/>
      <c r="H56" s="65">
        <v>75</v>
      </c>
      <c r="I56" s="65"/>
      <c r="J56" s="53"/>
      <c r="K56" s="65">
        <f aca="true" t="shared" si="1" ref="K56:K65">H56+I56</f>
        <v>75</v>
      </c>
    </row>
    <row r="57" spans="1:11" s="20" customFormat="1" ht="18" customHeight="1">
      <c r="A57" s="214"/>
      <c r="B57" s="66" t="s">
        <v>205</v>
      </c>
      <c r="C57" s="363"/>
      <c r="D57" s="364"/>
      <c r="E57" s="217"/>
      <c r="F57" s="217"/>
      <c r="G57" s="217"/>
      <c r="H57" s="67">
        <v>45</v>
      </c>
      <c r="I57" s="67"/>
      <c r="J57" s="53"/>
      <c r="K57" s="67">
        <f t="shared" si="1"/>
        <v>45</v>
      </c>
    </row>
    <row r="58" spans="1:11" s="20" customFormat="1" ht="30.75" customHeight="1">
      <c r="A58" s="214"/>
      <c r="B58" s="66" t="s">
        <v>206</v>
      </c>
      <c r="C58" s="215"/>
      <c r="D58" s="216"/>
      <c r="E58" s="217"/>
      <c r="F58" s="217"/>
      <c r="G58" s="217"/>
      <c r="H58" s="67">
        <v>20.1</v>
      </c>
      <c r="I58" s="67"/>
      <c r="J58" s="53"/>
      <c r="K58" s="67">
        <f t="shared" si="1"/>
        <v>20.1</v>
      </c>
    </row>
    <row r="59" spans="1:11" s="20" customFormat="1" ht="22.5" customHeight="1">
      <c r="A59" s="214"/>
      <c r="B59" s="66" t="s">
        <v>207</v>
      </c>
      <c r="C59" s="215"/>
      <c r="D59" s="216"/>
      <c r="E59" s="217"/>
      <c r="F59" s="217"/>
      <c r="G59" s="217"/>
      <c r="H59" s="67">
        <v>45</v>
      </c>
      <c r="I59" s="67"/>
      <c r="J59" s="53"/>
      <c r="K59" s="67">
        <f t="shared" si="1"/>
        <v>45</v>
      </c>
    </row>
    <row r="60" spans="1:11" s="20" customFormat="1" ht="56.25" customHeight="1">
      <c r="A60" s="231"/>
      <c r="B60" s="234" t="s">
        <v>208</v>
      </c>
      <c r="C60" s="238"/>
      <c r="D60" s="239"/>
      <c r="E60" s="240"/>
      <c r="F60" s="240"/>
      <c r="G60" s="240"/>
      <c r="H60" s="232">
        <v>14</v>
      </c>
      <c r="I60" s="232"/>
      <c r="J60" s="53"/>
      <c r="K60" s="232">
        <f t="shared" si="1"/>
        <v>14</v>
      </c>
    </row>
    <row r="61" spans="1:11" s="20" customFormat="1" ht="22.5" customHeight="1">
      <c r="A61" s="214"/>
      <c r="B61" s="66" t="s">
        <v>209</v>
      </c>
      <c r="C61" s="363"/>
      <c r="D61" s="364"/>
      <c r="E61" s="217"/>
      <c r="F61" s="217"/>
      <c r="G61" s="217"/>
      <c r="H61" s="67">
        <v>190</v>
      </c>
      <c r="I61" s="67"/>
      <c r="J61" s="67"/>
      <c r="K61" s="67">
        <f t="shared" si="1"/>
        <v>190</v>
      </c>
    </row>
    <row r="62" spans="1:11" s="20" customFormat="1" ht="36.75" customHeight="1">
      <c r="A62" s="130"/>
      <c r="B62" s="291" t="s">
        <v>308</v>
      </c>
      <c r="C62" s="292"/>
      <c r="D62" s="293"/>
      <c r="E62" s="294"/>
      <c r="F62" s="294"/>
      <c r="G62" s="294"/>
      <c r="H62" s="81">
        <v>12.6</v>
      </c>
      <c r="I62" s="81"/>
      <c r="J62" s="81"/>
      <c r="K62" s="81">
        <f t="shared" si="1"/>
        <v>12.6</v>
      </c>
    </row>
    <row r="63" spans="1:11" s="20" customFormat="1" ht="43.5" customHeight="1">
      <c r="A63" s="130"/>
      <c r="B63" s="390" t="s">
        <v>328</v>
      </c>
      <c r="C63" s="391"/>
      <c r="D63" s="392"/>
      <c r="E63" s="393"/>
      <c r="F63" s="393"/>
      <c r="G63" s="393"/>
      <c r="H63" s="96">
        <v>35.6</v>
      </c>
      <c r="I63" s="96"/>
      <c r="J63" s="96"/>
      <c r="K63" s="96">
        <f t="shared" si="1"/>
        <v>35.6</v>
      </c>
    </row>
    <row r="64" spans="1:11" s="20" customFormat="1" ht="20.25" customHeight="1" thickBot="1">
      <c r="A64" s="183"/>
      <c r="B64" s="218" t="s">
        <v>110</v>
      </c>
      <c r="C64" s="339" t="s">
        <v>163</v>
      </c>
      <c r="D64" s="339"/>
      <c r="E64" s="52"/>
      <c r="F64" s="52"/>
      <c r="G64" s="52"/>
      <c r="H64" s="219">
        <f>H46+H47+H48+H49+H54</f>
        <v>9971.1</v>
      </c>
      <c r="I64" s="219">
        <f>SUM(I46:I54)</f>
        <v>0</v>
      </c>
      <c r="J64" s="109">
        <v>0</v>
      </c>
      <c r="K64" s="109">
        <f t="shared" si="1"/>
        <v>9971.1</v>
      </c>
    </row>
    <row r="65" spans="1:11" s="19" customFormat="1" ht="18.75" thickBot="1" thickTop="1">
      <c r="A65" s="502"/>
      <c r="B65" s="361" t="s">
        <v>17</v>
      </c>
      <c r="C65" s="361"/>
      <c r="D65" s="361"/>
      <c r="E65" s="361"/>
      <c r="F65" s="361"/>
      <c r="G65" s="88"/>
      <c r="H65" s="503">
        <f>H44+H64</f>
        <v>19478.5</v>
      </c>
      <c r="I65" s="503">
        <f>I44</f>
        <v>104409</v>
      </c>
      <c r="J65" s="504">
        <v>0</v>
      </c>
      <c r="K65" s="504">
        <f t="shared" si="1"/>
        <v>123887.5</v>
      </c>
    </row>
    <row r="66" spans="1:11" s="4" customFormat="1" ht="18" thickBot="1" thickTop="1">
      <c r="A66" s="220" t="s">
        <v>18</v>
      </c>
      <c r="B66" s="352" t="s">
        <v>8</v>
      </c>
      <c r="C66" s="352"/>
      <c r="D66" s="352"/>
      <c r="E66" s="352"/>
      <c r="F66" s="352"/>
      <c r="G66" s="57"/>
      <c r="H66" s="58"/>
      <c r="I66" s="58"/>
      <c r="J66" s="90"/>
      <c r="K66" s="90"/>
    </row>
    <row r="67" spans="1:11" s="12" customFormat="1" ht="15">
      <c r="A67" s="127" t="s">
        <v>26</v>
      </c>
      <c r="B67" s="354" t="s">
        <v>4</v>
      </c>
      <c r="C67" s="354"/>
      <c r="D67" s="354"/>
      <c r="E67" s="354"/>
      <c r="F67" s="354"/>
      <c r="G67" s="59"/>
      <c r="H67" s="60"/>
      <c r="I67" s="60"/>
      <c r="J67" s="92"/>
      <c r="K67" s="114"/>
    </row>
    <row r="68" spans="1:11" s="12" customFormat="1" ht="15.75">
      <c r="A68" s="221" t="s">
        <v>27</v>
      </c>
      <c r="B68" s="362" t="s">
        <v>75</v>
      </c>
      <c r="C68" s="362"/>
      <c r="D68" s="362"/>
      <c r="E68" s="362"/>
      <c r="F68" s="362"/>
      <c r="G68" s="362"/>
      <c r="H68" s="61"/>
      <c r="I68" s="61"/>
      <c r="J68" s="93"/>
      <c r="K68" s="93"/>
    </row>
    <row r="69" spans="1:11" s="12" customFormat="1" ht="32.25" customHeight="1">
      <c r="A69" s="127" t="s">
        <v>31</v>
      </c>
      <c r="B69" s="62" t="s">
        <v>176</v>
      </c>
      <c r="C69" s="354" t="s">
        <v>16</v>
      </c>
      <c r="D69" s="354"/>
      <c r="E69" s="180" t="s">
        <v>60</v>
      </c>
      <c r="F69" s="180" t="s">
        <v>50</v>
      </c>
      <c r="G69" s="180" t="s">
        <v>10</v>
      </c>
      <c r="H69" s="222">
        <f>H70+H71</f>
        <v>2554</v>
      </c>
      <c r="I69" s="222">
        <f>I70+I72</f>
        <v>256.7</v>
      </c>
      <c r="J69" s="107" t="e">
        <f>J70+#REF!</f>
        <v>#REF!</v>
      </c>
      <c r="K69" s="107">
        <f>H69+I69</f>
        <v>2810.7</v>
      </c>
    </row>
    <row r="70" spans="1:11" s="12" customFormat="1" ht="17.25" customHeight="1">
      <c r="A70" s="135"/>
      <c r="B70" s="149" t="s">
        <v>133</v>
      </c>
      <c r="C70" s="346"/>
      <c r="D70" s="346"/>
      <c r="E70" s="179"/>
      <c r="F70" s="179"/>
      <c r="G70" s="179"/>
      <c r="H70" s="150">
        <f>675.7-319.5</f>
        <v>356.20000000000005</v>
      </c>
      <c r="I70" s="150">
        <v>0</v>
      </c>
      <c r="J70" s="242"/>
      <c r="K70" s="150">
        <f>H70+I70</f>
        <v>356.20000000000005</v>
      </c>
    </row>
    <row r="71" spans="1:11" s="12" customFormat="1" ht="32.25" customHeight="1">
      <c r="A71" s="135"/>
      <c r="B71" s="100" t="s">
        <v>234</v>
      </c>
      <c r="C71" s="375"/>
      <c r="D71" s="376"/>
      <c r="E71" s="179"/>
      <c r="F71" s="179"/>
      <c r="G71" s="179"/>
      <c r="H71" s="150">
        <f>1709.2+488.6</f>
        <v>2197.8</v>
      </c>
      <c r="I71" s="150">
        <v>0</v>
      </c>
      <c r="J71" s="242"/>
      <c r="K71" s="150">
        <f>H71+I71</f>
        <v>2197.8</v>
      </c>
    </row>
    <row r="72" spans="1:11" s="12" customFormat="1" ht="18.75" customHeight="1">
      <c r="A72" s="135"/>
      <c r="B72" s="100" t="s">
        <v>282</v>
      </c>
      <c r="C72" s="375" t="s">
        <v>16</v>
      </c>
      <c r="D72" s="376"/>
      <c r="E72" s="179" t="s">
        <v>235</v>
      </c>
      <c r="F72" s="179" t="s">
        <v>50</v>
      </c>
      <c r="G72" s="179" t="s">
        <v>10</v>
      </c>
      <c r="H72" s="243">
        <v>0</v>
      </c>
      <c r="I72" s="243">
        <v>256.7</v>
      </c>
      <c r="J72" s="244"/>
      <c r="K72" s="243">
        <f>H72+I72</f>
        <v>256.7</v>
      </c>
    </row>
    <row r="73" spans="1:11" s="12" customFormat="1" ht="30" customHeight="1">
      <c r="A73" s="154" t="s">
        <v>32</v>
      </c>
      <c r="B73" s="115" t="s">
        <v>216</v>
      </c>
      <c r="C73" s="320" t="s">
        <v>16</v>
      </c>
      <c r="D73" s="320"/>
      <c r="E73" s="181" t="s">
        <v>83</v>
      </c>
      <c r="F73" s="181" t="s">
        <v>50</v>
      </c>
      <c r="G73" s="181" t="s">
        <v>10</v>
      </c>
      <c r="H73" s="114">
        <f>H74</f>
        <v>167.3</v>
      </c>
      <c r="I73" s="114">
        <f>I74</f>
        <v>0</v>
      </c>
      <c r="J73" s="114">
        <v>0</v>
      </c>
      <c r="K73" s="114">
        <f>K74</f>
        <v>167.3</v>
      </c>
    </row>
    <row r="74" spans="1:11" s="12" customFormat="1" ht="24.75" customHeight="1">
      <c r="A74" s="138"/>
      <c r="B74" s="95" t="s">
        <v>133</v>
      </c>
      <c r="C74" s="304"/>
      <c r="D74" s="304"/>
      <c r="E74" s="166"/>
      <c r="F74" s="166"/>
      <c r="G74" s="166"/>
      <c r="H74" s="64">
        <f>251-71-12.7</f>
        <v>167.3</v>
      </c>
      <c r="I74" s="64">
        <v>0</v>
      </c>
      <c r="J74" s="64"/>
      <c r="K74" s="64">
        <f>H74+I74</f>
        <v>167.3</v>
      </c>
    </row>
    <row r="75" spans="1:11" s="12" customFormat="1" ht="15">
      <c r="A75" s="134" t="s">
        <v>33</v>
      </c>
      <c r="B75" s="94" t="s">
        <v>223</v>
      </c>
      <c r="C75" s="346" t="s">
        <v>16</v>
      </c>
      <c r="D75" s="346"/>
      <c r="E75" s="158" t="s">
        <v>99</v>
      </c>
      <c r="F75" s="158" t="s">
        <v>50</v>
      </c>
      <c r="G75" s="158" t="s">
        <v>80</v>
      </c>
      <c r="H75" s="78">
        <f>H76</f>
        <v>2473.3</v>
      </c>
      <c r="I75" s="78">
        <f>I76</f>
        <v>0</v>
      </c>
      <c r="J75" s="78">
        <v>0</v>
      </c>
      <c r="K75" s="78">
        <f>H75+I75</f>
        <v>2473.3</v>
      </c>
    </row>
    <row r="76" spans="1:11" s="12" customFormat="1" ht="86.25" customHeight="1" thickBot="1">
      <c r="A76" s="134"/>
      <c r="B76" s="100" t="s">
        <v>222</v>
      </c>
      <c r="C76" s="310"/>
      <c r="D76" s="310"/>
      <c r="E76" s="132"/>
      <c r="F76" s="132"/>
      <c r="G76" s="132"/>
      <c r="H76" s="47">
        <f>2500-26.7</f>
        <v>2473.3</v>
      </c>
      <c r="I76" s="47">
        <v>0</v>
      </c>
      <c r="J76" s="69"/>
      <c r="K76" s="47">
        <f>I76+H76</f>
        <v>2473.3</v>
      </c>
    </row>
    <row r="77" spans="1:11" s="12" customFormat="1" ht="29.25" customHeight="1" thickBot="1">
      <c r="A77" s="134" t="s">
        <v>117</v>
      </c>
      <c r="B77" s="94" t="s">
        <v>177</v>
      </c>
      <c r="C77" s="346" t="s">
        <v>16</v>
      </c>
      <c r="D77" s="346"/>
      <c r="E77" s="158" t="s">
        <v>141</v>
      </c>
      <c r="F77" s="158" t="s">
        <v>50</v>
      </c>
      <c r="G77" s="158" t="s">
        <v>10</v>
      </c>
      <c r="H77" s="101">
        <f>H78</f>
        <v>219.2</v>
      </c>
      <c r="I77" s="101">
        <f>I78</f>
        <v>0</v>
      </c>
      <c r="J77" s="108">
        <v>0</v>
      </c>
      <c r="K77" s="101">
        <f aca="true" t="shared" si="2" ref="K77:K92">H77+I77</f>
        <v>219.2</v>
      </c>
    </row>
    <row r="78" spans="1:11" s="12" customFormat="1" ht="22.5" customHeight="1" thickBot="1">
      <c r="A78" s="154"/>
      <c r="B78" s="162" t="s">
        <v>133</v>
      </c>
      <c r="C78" s="324"/>
      <c r="D78" s="324"/>
      <c r="E78" s="182"/>
      <c r="F78" s="182"/>
      <c r="G78" s="182"/>
      <c r="H78" s="161">
        <f>360.2-140.9-0.1</f>
        <v>219.2</v>
      </c>
      <c r="I78" s="161"/>
      <c r="J78" s="110"/>
      <c r="K78" s="161">
        <f t="shared" si="2"/>
        <v>219.2</v>
      </c>
    </row>
    <row r="79" spans="1:11" s="12" customFormat="1" ht="30.75" customHeight="1" thickBot="1">
      <c r="A79" s="134" t="s">
        <v>119</v>
      </c>
      <c r="B79" s="94" t="s">
        <v>217</v>
      </c>
      <c r="C79" s="346" t="s">
        <v>16</v>
      </c>
      <c r="D79" s="346"/>
      <c r="E79" s="158" t="s">
        <v>142</v>
      </c>
      <c r="F79" s="158" t="s">
        <v>50</v>
      </c>
      <c r="G79" s="158" t="s">
        <v>10</v>
      </c>
      <c r="H79" s="101">
        <f>H80</f>
        <v>296</v>
      </c>
      <c r="I79" s="101">
        <v>0</v>
      </c>
      <c r="J79" s="108">
        <v>0</v>
      </c>
      <c r="K79" s="101">
        <f t="shared" si="2"/>
        <v>296</v>
      </c>
    </row>
    <row r="80" spans="1:11" s="12" customFormat="1" ht="23.25" customHeight="1" thickBot="1">
      <c r="A80" s="134"/>
      <c r="B80" s="100" t="s">
        <v>133</v>
      </c>
      <c r="C80" s="310"/>
      <c r="D80" s="310"/>
      <c r="E80" s="132"/>
      <c r="F80" s="132"/>
      <c r="G80" s="132"/>
      <c r="H80" s="47">
        <f>420.7-98-26.7</f>
        <v>296</v>
      </c>
      <c r="I80" s="47"/>
      <c r="J80" s="110"/>
      <c r="K80" s="47">
        <f t="shared" si="2"/>
        <v>296</v>
      </c>
    </row>
    <row r="81" spans="1:11" s="12" customFormat="1" ht="29.25" customHeight="1" thickBot="1">
      <c r="A81" s="134" t="s">
        <v>143</v>
      </c>
      <c r="B81" s="94" t="s">
        <v>218</v>
      </c>
      <c r="C81" s="346" t="s">
        <v>16</v>
      </c>
      <c r="D81" s="346"/>
      <c r="E81" s="158" t="s">
        <v>144</v>
      </c>
      <c r="F81" s="158" t="s">
        <v>50</v>
      </c>
      <c r="G81" s="158" t="s">
        <v>10</v>
      </c>
      <c r="H81" s="101">
        <f>H82+H83</f>
        <v>854.1</v>
      </c>
      <c r="I81" s="101">
        <f>I82</f>
        <v>0</v>
      </c>
      <c r="J81" s="110"/>
      <c r="K81" s="101">
        <f t="shared" si="2"/>
        <v>854.1</v>
      </c>
    </row>
    <row r="82" spans="1:11" s="12" customFormat="1" ht="34.5" customHeight="1" thickBot="1">
      <c r="A82" s="134"/>
      <c r="B82" s="100" t="s">
        <v>303</v>
      </c>
      <c r="C82" s="310"/>
      <c r="D82" s="310"/>
      <c r="E82" s="132"/>
      <c r="F82" s="132"/>
      <c r="G82" s="132"/>
      <c r="H82" s="47">
        <f>1050-16.8+0.1-500+0.1-33.9</f>
        <v>499.5</v>
      </c>
      <c r="I82" s="47">
        <v>0</v>
      </c>
      <c r="J82" s="110"/>
      <c r="K82" s="47">
        <f t="shared" si="2"/>
        <v>499.5</v>
      </c>
    </row>
    <row r="83" spans="1:11" s="12" customFormat="1" ht="15.75" thickBot="1">
      <c r="A83" s="134"/>
      <c r="B83" s="100" t="s">
        <v>305</v>
      </c>
      <c r="C83" s="394"/>
      <c r="D83" s="395"/>
      <c r="E83" s="132"/>
      <c r="F83" s="132"/>
      <c r="G83" s="132"/>
      <c r="H83" s="47">
        <v>354.6</v>
      </c>
      <c r="I83" s="47">
        <v>0</v>
      </c>
      <c r="J83" s="110"/>
      <c r="K83" s="47">
        <f>H83+I83</f>
        <v>354.6</v>
      </c>
    </row>
    <row r="84" spans="1:11" s="12" customFormat="1" ht="28.5" customHeight="1" thickBot="1">
      <c r="A84" s="127" t="s">
        <v>171</v>
      </c>
      <c r="B84" s="62" t="s">
        <v>173</v>
      </c>
      <c r="C84" s="354"/>
      <c r="D84" s="354"/>
      <c r="E84" s="123"/>
      <c r="F84" s="123"/>
      <c r="G84" s="123"/>
      <c r="H84" s="101">
        <f>H85+H87+H88+H92+H89+H90+H91+H86</f>
        <v>3378.2</v>
      </c>
      <c r="I84" s="101">
        <f>I85+I87+I88+I92+I89+I90+I91+I86</f>
        <v>0</v>
      </c>
      <c r="J84" s="117"/>
      <c r="K84" s="85">
        <f>H84+I84</f>
        <v>3378.2</v>
      </c>
    </row>
    <row r="85" spans="1:11" s="12" customFormat="1" ht="21" customHeight="1">
      <c r="A85" s="223"/>
      <c r="B85" s="396" t="s">
        <v>324</v>
      </c>
      <c r="C85" s="340" t="s">
        <v>16</v>
      </c>
      <c r="D85" s="341"/>
      <c r="E85" s="252" t="s">
        <v>245</v>
      </c>
      <c r="F85" s="252" t="s">
        <v>50</v>
      </c>
      <c r="G85" s="252" t="s">
        <v>10</v>
      </c>
      <c r="H85" s="161">
        <f>500+500-298.4-199.2+2354.6</f>
        <v>2857</v>
      </c>
      <c r="I85" s="161">
        <v>0</v>
      </c>
      <c r="J85" s="161"/>
      <c r="K85" s="161">
        <f t="shared" si="2"/>
        <v>2857</v>
      </c>
    </row>
    <row r="86" spans="1:11" s="12" customFormat="1" ht="20.25" customHeight="1">
      <c r="A86" s="223"/>
      <c r="B86" s="397"/>
      <c r="C86" s="342" t="s">
        <v>16</v>
      </c>
      <c r="D86" s="321"/>
      <c r="E86" s="252" t="s">
        <v>273</v>
      </c>
      <c r="F86" s="252" t="s">
        <v>50</v>
      </c>
      <c r="G86" s="252" t="s">
        <v>10</v>
      </c>
      <c r="H86" s="161">
        <v>0</v>
      </c>
      <c r="I86" s="161">
        <v>0</v>
      </c>
      <c r="J86" s="161"/>
      <c r="K86" s="161">
        <f>I86+H86</f>
        <v>0</v>
      </c>
    </row>
    <row r="87" spans="1:11" s="12" customFormat="1" ht="30.75" customHeight="1">
      <c r="A87" s="127"/>
      <c r="B87" s="100" t="s">
        <v>255</v>
      </c>
      <c r="C87" s="346" t="s">
        <v>16</v>
      </c>
      <c r="D87" s="346"/>
      <c r="E87" s="158" t="s">
        <v>172</v>
      </c>
      <c r="F87" s="158" t="s">
        <v>50</v>
      </c>
      <c r="G87" s="241" t="s">
        <v>80</v>
      </c>
      <c r="H87" s="47">
        <v>99</v>
      </c>
      <c r="I87" s="47">
        <v>0</v>
      </c>
      <c r="J87" s="47"/>
      <c r="K87" s="47">
        <f t="shared" si="2"/>
        <v>99</v>
      </c>
    </row>
    <row r="88" spans="1:11" s="12" customFormat="1" ht="29.25" customHeight="1">
      <c r="A88" s="127"/>
      <c r="B88" s="100" t="s">
        <v>256</v>
      </c>
      <c r="C88" s="346" t="s">
        <v>16</v>
      </c>
      <c r="D88" s="346"/>
      <c r="E88" s="158" t="s">
        <v>172</v>
      </c>
      <c r="F88" s="158" t="s">
        <v>50</v>
      </c>
      <c r="G88" s="241" t="s">
        <v>80</v>
      </c>
      <c r="H88" s="47">
        <v>99.9</v>
      </c>
      <c r="I88" s="47">
        <v>0</v>
      </c>
      <c r="J88" s="47"/>
      <c r="K88" s="47">
        <f t="shared" si="2"/>
        <v>99.9</v>
      </c>
    </row>
    <row r="89" spans="1:11" s="12" customFormat="1" ht="29.25" customHeight="1">
      <c r="A89" s="127"/>
      <c r="B89" s="100" t="s">
        <v>257</v>
      </c>
      <c r="C89" s="346" t="s">
        <v>16</v>
      </c>
      <c r="D89" s="346"/>
      <c r="E89" s="158" t="s">
        <v>172</v>
      </c>
      <c r="F89" s="158" t="s">
        <v>50</v>
      </c>
      <c r="G89" s="241" t="s">
        <v>80</v>
      </c>
      <c r="H89" s="47">
        <v>99.5</v>
      </c>
      <c r="I89" s="47">
        <v>0</v>
      </c>
      <c r="J89" s="47"/>
      <c r="K89" s="47">
        <f>H89+I89</f>
        <v>99.5</v>
      </c>
    </row>
    <row r="90" spans="1:11" s="12" customFormat="1" ht="29.25" customHeight="1">
      <c r="A90" s="127"/>
      <c r="B90" s="100" t="s">
        <v>292</v>
      </c>
      <c r="C90" s="346" t="s">
        <v>16</v>
      </c>
      <c r="D90" s="346"/>
      <c r="E90" s="158" t="s">
        <v>172</v>
      </c>
      <c r="F90" s="158" t="s">
        <v>50</v>
      </c>
      <c r="G90" s="241" t="s">
        <v>80</v>
      </c>
      <c r="H90" s="47">
        <v>23.6</v>
      </c>
      <c r="I90" s="47">
        <v>0</v>
      </c>
      <c r="J90" s="47"/>
      <c r="K90" s="47">
        <f>H90+I90</f>
        <v>23.6</v>
      </c>
    </row>
    <row r="91" spans="1:11" s="12" customFormat="1" ht="29.25" customHeight="1">
      <c r="A91" s="127"/>
      <c r="B91" s="100" t="s">
        <v>293</v>
      </c>
      <c r="C91" s="346" t="s">
        <v>16</v>
      </c>
      <c r="D91" s="346"/>
      <c r="E91" s="158" t="s">
        <v>172</v>
      </c>
      <c r="F91" s="158" t="s">
        <v>50</v>
      </c>
      <c r="G91" s="241" t="s">
        <v>80</v>
      </c>
      <c r="H91" s="47">
        <v>99.7</v>
      </c>
      <c r="I91" s="47">
        <v>0</v>
      </c>
      <c r="J91" s="47"/>
      <c r="K91" s="47">
        <f>H91+I91</f>
        <v>99.7</v>
      </c>
    </row>
    <row r="92" spans="1:11" s="12" customFormat="1" ht="30" customHeight="1">
      <c r="A92" s="127"/>
      <c r="B92" s="100" t="s">
        <v>294</v>
      </c>
      <c r="C92" s="346" t="s">
        <v>16</v>
      </c>
      <c r="D92" s="346"/>
      <c r="E92" s="158" t="s">
        <v>172</v>
      </c>
      <c r="F92" s="158" t="s">
        <v>50</v>
      </c>
      <c r="G92" s="241" t="s">
        <v>80</v>
      </c>
      <c r="H92" s="47">
        <v>99.5</v>
      </c>
      <c r="I92" s="47">
        <v>0</v>
      </c>
      <c r="J92" s="47"/>
      <c r="K92" s="47">
        <f t="shared" si="2"/>
        <v>99.5</v>
      </c>
    </row>
    <row r="93" spans="1:11" s="12" customFormat="1" ht="27.75" customHeight="1">
      <c r="A93" s="268" t="s">
        <v>237</v>
      </c>
      <c r="B93" s="398" t="s">
        <v>238</v>
      </c>
      <c r="C93" s="346" t="s">
        <v>16</v>
      </c>
      <c r="D93" s="346"/>
      <c r="E93" s="158" t="s">
        <v>240</v>
      </c>
      <c r="F93" s="158" t="s">
        <v>50</v>
      </c>
      <c r="G93" s="158" t="s">
        <v>10</v>
      </c>
      <c r="H93" s="101">
        <f>H94</f>
        <v>56.7</v>
      </c>
      <c r="I93" s="101">
        <f>I94</f>
        <v>0</v>
      </c>
      <c r="J93" s="101"/>
      <c r="K93" s="101">
        <f>K94</f>
        <v>56.7</v>
      </c>
    </row>
    <row r="94" spans="1:11" s="12" customFormat="1" ht="25.5" customHeight="1">
      <c r="A94" s="268"/>
      <c r="B94" s="400" t="s">
        <v>239</v>
      </c>
      <c r="C94" s="310"/>
      <c r="D94" s="310"/>
      <c r="E94" s="132"/>
      <c r="F94" s="132"/>
      <c r="G94" s="132"/>
      <c r="H94" s="47">
        <v>56.7</v>
      </c>
      <c r="I94" s="47">
        <v>0</v>
      </c>
      <c r="J94" s="47"/>
      <c r="K94" s="47">
        <f aca="true" t="shared" si="3" ref="K94:K102">H94+I94</f>
        <v>56.7</v>
      </c>
    </row>
    <row r="95" spans="1:11" s="12" customFormat="1" ht="30" customHeight="1">
      <c r="A95" s="268" t="s">
        <v>267</v>
      </c>
      <c r="B95" s="398" t="s">
        <v>265</v>
      </c>
      <c r="C95" s="346"/>
      <c r="D95" s="346"/>
      <c r="E95" s="158"/>
      <c r="F95" s="158"/>
      <c r="G95" s="158"/>
      <c r="H95" s="101">
        <f>H98+H99+H100+H101+H102+H96+H97</f>
        <v>707.9</v>
      </c>
      <c r="I95" s="101">
        <f>I98+I99+I100+I101+I102+I96+I97</f>
        <v>0</v>
      </c>
      <c r="J95" s="101">
        <f>J98+J99</f>
        <v>0</v>
      </c>
      <c r="K95" s="101">
        <f t="shared" si="3"/>
        <v>707.9</v>
      </c>
    </row>
    <row r="96" spans="1:11" s="12" customFormat="1" ht="21.75" customHeight="1">
      <c r="A96" s="268"/>
      <c r="B96" s="401" t="s">
        <v>325</v>
      </c>
      <c r="C96" s="340" t="s">
        <v>16</v>
      </c>
      <c r="D96" s="341"/>
      <c r="E96" s="252" t="s">
        <v>245</v>
      </c>
      <c r="F96" s="252" t="s">
        <v>50</v>
      </c>
      <c r="G96" s="252" t="s">
        <v>10</v>
      </c>
      <c r="H96" s="47">
        <v>405</v>
      </c>
      <c r="I96" s="47">
        <v>0</v>
      </c>
      <c r="J96" s="47"/>
      <c r="K96" s="47">
        <f>H96+I96</f>
        <v>405</v>
      </c>
    </row>
    <row r="97" spans="1:11" s="12" customFormat="1" ht="21" customHeight="1">
      <c r="A97" s="268"/>
      <c r="B97" s="402"/>
      <c r="C97" s="342" t="s">
        <v>16</v>
      </c>
      <c r="D97" s="321"/>
      <c r="E97" s="252" t="s">
        <v>273</v>
      </c>
      <c r="F97" s="252" t="s">
        <v>50</v>
      </c>
      <c r="G97" s="252" t="s">
        <v>10</v>
      </c>
      <c r="H97" s="47">
        <v>0</v>
      </c>
      <c r="I97" s="47">
        <v>0</v>
      </c>
      <c r="J97" s="47"/>
      <c r="K97" s="47">
        <f>H97+I97</f>
        <v>0</v>
      </c>
    </row>
    <row r="98" spans="1:11" s="12" customFormat="1" ht="39" customHeight="1">
      <c r="A98" s="268"/>
      <c r="B98" s="400" t="s">
        <v>266</v>
      </c>
      <c r="C98" s="346" t="s">
        <v>16</v>
      </c>
      <c r="D98" s="346"/>
      <c r="E98" s="158" t="s">
        <v>268</v>
      </c>
      <c r="F98" s="158" t="s">
        <v>50</v>
      </c>
      <c r="G98" s="158" t="s">
        <v>80</v>
      </c>
      <c r="H98" s="47">
        <v>20</v>
      </c>
      <c r="I98" s="47">
        <v>0</v>
      </c>
      <c r="J98" s="47"/>
      <c r="K98" s="47">
        <f t="shared" si="3"/>
        <v>20</v>
      </c>
    </row>
    <row r="99" spans="1:11" s="12" customFormat="1" ht="33" customHeight="1">
      <c r="A99" s="268"/>
      <c r="B99" s="400" t="s">
        <v>270</v>
      </c>
      <c r="C99" s="346" t="s">
        <v>16</v>
      </c>
      <c r="D99" s="346"/>
      <c r="E99" s="158" t="s">
        <v>268</v>
      </c>
      <c r="F99" s="158" t="s">
        <v>50</v>
      </c>
      <c r="G99" s="158" t="s">
        <v>80</v>
      </c>
      <c r="H99" s="47">
        <v>62.9</v>
      </c>
      <c r="I99" s="47">
        <v>0</v>
      </c>
      <c r="J99" s="47"/>
      <c r="K99" s="47">
        <f t="shared" si="3"/>
        <v>62.9</v>
      </c>
    </row>
    <row r="100" spans="1:11" s="12" customFormat="1" ht="57.75" customHeight="1">
      <c r="A100" s="246"/>
      <c r="B100" s="400" t="s">
        <v>280</v>
      </c>
      <c r="C100" s="346" t="s">
        <v>16</v>
      </c>
      <c r="D100" s="346"/>
      <c r="E100" s="158" t="s">
        <v>268</v>
      </c>
      <c r="F100" s="158" t="s">
        <v>50</v>
      </c>
      <c r="G100" s="158" t="s">
        <v>80</v>
      </c>
      <c r="H100" s="47">
        <v>23.6</v>
      </c>
      <c r="I100" s="47">
        <v>0</v>
      </c>
      <c r="J100" s="47"/>
      <c r="K100" s="47">
        <f t="shared" si="3"/>
        <v>23.6</v>
      </c>
    </row>
    <row r="101" spans="1:11" s="12" customFormat="1" ht="54" customHeight="1">
      <c r="A101" s="268"/>
      <c r="B101" s="400" t="s">
        <v>296</v>
      </c>
      <c r="C101" s="346" t="s">
        <v>16</v>
      </c>
      <c r="D101" s="346"/>
      <c r="E101" s="158" t="s">
        <v>268</v>
      </c>
      <c r="F101" s="158" t="s">
        <v>50</v>
      </c>
      <c r="G101" s="158" t="s">
        <v>80</v>
      </c>
      <c r="H101" s="47">
        <v>97.8</v>
      </c>
      <c r="I101" s="47">
        <v>0</v>
      </c>
      <c r="J101" s="47"/>
      <c r="K101" s="47">
        <f t="shared" si="3"/>
        <v>97.8</v>
      </c>
    </row>
    <row r="102" spans="1:11" s="12" customFormat="1" ht="56.25" customHeight="1">
      <c r="A102" s="268"/>
      <c r="B102" s="400" t="s">
        <v>297</v>
      </c>
      <c r="C102" s="346" t="s">
        <v>16</v>
      </c>
      <c r="D102" s="346"/>
      <c r="E102" s="158" t="s">
        <v>268</v>
      </c>
      <c r="F102" s="158" t="s">
        <v>50</v>
      </c>
      <c r="G102" s="158" t="s">
        <v>80</v>
      </c>
      <c r="H102" s="47">
        <v>98.6</v>
      </c>
      <c r="I102" s="47">
        <v>0</v>
      </c>
      <c r="J102" s="47"/>
      <c r="K102" s="47">
        <f t="shared" si="3"/>
        <v>98.6</v>
      </c>
    </row>
    <row r="103" spans="1:11" s="12" customFormat="1" ht="32.25" thickBot="1">
      <c r="A103" s="224"/>
      <c r="B103" s="403" t="s">
        <v>76</v>
      </c>
      <c r="C103" s="374" t="s">
        <v>16</v>
      </c>
      <c r="D103" s="374"/>
      <c r="E103" s="250"/>
      <c r="F103" s="250"/>
      <c r="G103" s="250"/>
      <c r="H103" s="404">
        <f>H69+H73+H75+H77+H79+H81+H84+H93+H95</f>
        <v>10706.7</v>
      </c>
      <c r="I103" s="97">
        <f>I69+I73+I75+I77+I79+I81+I84</f>
        <v>256.7</v>
      </c>
      <c r="J103" s="97" t="e">
        <f>J69+J73+J75+J77+J79</f>
        <v>#REF!</v>
      </c>
      <c r="K103" s="97">
        <f>I103+H103</f>
        <v>10963.400000000001</v>
      </c>
    </row>
    <row r="104" spans="1:11" s="12" customFormat="1" ht="15.75">
      <c r="A104" s="225" t="s">
        <v>28</v>
      </c>
      <c r="B104" s="356" t="s">
        <v>5</v>
      </c>
      <c r="C104" s="356"/>
      <c r="D104" s="356"/>
      <c r="E104" s="356"/>
      <c r="F104" s="356"/>
      <c r="G104" s="356"/>
      <c r="H104" s="77"/>
      <c r="I104" s="77"/>
      <c r="J104" s="77"/>
      <c r="K104" s="77"/>
    </row>
    <row r="105" spans="1:14" s="11" customFormat="1" ht="27">
      <c r="A105" s="127" t="s">
        <v>29</v>
      </c>
      <c r="B105" s="72" t="s">
        <v>178</v>
      </c>
      <c r="C105" s="346"/>
      <c r="D105" s="346"/>
      <c r="E105" s="158"/>
      <c r="F105" s="158"/>
      <c r="G105" s="158"/>
      <c r="H105" s="74">
        <f>SUM(H106:H108)</f>
        <v>5520.4</v>
      </c>
      <c r="I105" s="74">
        <f>SUM(I106:I106)</f>
        <v>0</v>
      </c>
      <c r="J105" s="74">
        <v>0</v>
      </c>
      <c r="K105" s="74">
        <f aca="true" t="shared" si="4" ref="K105:K117">H105+I105</f>
        <v>5520.4</v>
      </c>
      <c r="L105" s="10"/>
      <c r="M105" s="10"/>
      <c r="N105" s="10"/>
    </row>
    <row r="106" spans="1:14" s="11" customFormat="1" ht="15">
      <c r="A106" s="226"/>
      <c r="B106" s="75" t="s">
        <v>129</v>
      </c>
      <c r="C106" s="405" t="s">
        <v>15</v>
      </c>
      <c r="D106" s="405"/>
      <c r="E106" s="406" t="s">
        <v>63</v>
      </c>
      <c r="F106" s="406" t="s">
        <v>50</v>
      </c>
      <c r="G106" s="406" t="s">
        <v>10</v>
      </c>
      <c r="H106" s="76">
        <v>5247.7</v>
      </c>
      <c r="I106" s="76">
        <v>0</v>
      </c>
      <c r="J106" s="79">
        <v>0</v>
      </c>
      <c r="K106" s="76">
        <f t="shared" si="4"/>
        <v>5247.7</v>
      </c>
      <c r="L106" s="10"/>
      <c r="M106" s="10"/>
      <c r="N106" s="10"/>
    </row>
    <row r="107" spans="1:14" s="11" customFormat="1" ht="15">
      <c r="A107" s="283"/>
      <c r="B107" s="82" t="s">
        <v>224</v>
      </c>
      <c r="C107" s="407" t="s">
        <v>15</v>
      </c>
      <c r="D107" s="408"/>
      <c r="E107" s="409" t="s">
        <v>63</v>
      </c>
      <c r="F107" s="409" t="s">
        <v>50</v>
      </c>
      <c r="G107" s="409" t="s">
        <v>10</v>
      </c>
      <c r="H107" s="145">
        <v>228.2</v>
      </c>
      <c r="I107" s="145">
        <v>0</v>
      </c>
      <c r="J107" s="79"/>
      <c r="K107" s="145">
        <f t="shared" si="4"/>
        <v>228.2</v>
      </c>
      <c r="L107" s="10"/>
      <c r="M107" s="10"/>
      <c r="N107" s="10"/>
    </row>
    <row r="108" spans="1:14" s="11" customFormat="1" ht="39.75">
      <c r="A108" s="227"/>
      <c r="B108" s="410" t="s">
        <v>300</v>
      </c>
      <c r="C108" s="411" t="s">
        <v>15</v>
      </c>
      <c r="D108" s="412"/>
      <c r="E108" s="393" t="s">
        <v>63</v>
      </c>
      <c r="F108" s="393" t="s">
        <v>50</v>
      </c>
      <c r="G108" s="393" t="s">
        <v>80</v>
      </c>
      <c r="H108" s="413">
        <v>44.5</v>
      </c>
      <c r="I108" s="413">
        <v>0</v>
      </c>
      <c r="J108" s="96"/>
      <c r="K108" s="145">
        <f t="shared" si="4"/>
        <v>44.5</v>
      </c>
      <c r="L108" s="10"/>
      <c r="M108" s="10"/>
      <c r="N108" s="10"/>
    </row>
    <row r="109" spans="1:14" s="11" customFormat="1" ht="27">
      <c r="A109" s="127" t="s">
        <v>87</v>
      </c>
      <c r="B109" s="70" t="s">
        <v>219</v>
      </c>
      <c r="C109" s="354"/>
      <c r="D109" s="354"/>
      <c r="E109" s="123"/>
      <c r="F109" s="123"/>
      <c r="G109" s="123" t="s">
        <v>10</v>
      </c>
      <c r="H109" s="51">
        <f>H111+H110+H112+H113+H114</f>
        <v>583.6</v>
      </c>
      <c r="I109" s="51">
        <f>I111+I110+I112+I113</f>
        <v>100</v>
      </c>
      <c r="J109" s="51">
        <v>0</v>
      </c>
      <c r="K109" s="51">
        <f t="shared" si="4"/>
        <v>683.6</v>
      </c>
      <c r="L109" s="10"/>
      <c r="M109" s="10"/>
      <c r="N109" s="10"/>
    </row>
    <row r="110" spans="1:14" s="11" customFormat="1" ht="15">
      <c r="A110" s="235"/>
      <c r="B110" s="414" t="s">
        <v>130</v>
      </c>
      <c r="C110" s="415" t="s">
        <v>15</v>
      </c>
      <c r="D110" s="416"/>
      <c r="E110" s="417" t="s">
        <v>132</v>
      </c>
      <c r="F110" s="417" t="s">
        <v>302</v>
      </c>
      <c r="G110" s="417" t="s">
        <v>10</v>
      </c>
      <c r="H110" s="418">
        <f>340.3-111.5</f>
        <v>228.8</v>
      </c>
      <c r="I110" s="418">
        <v>0</v>
      </c>
      <c r="J110" s="419"/>
      <c r="K110" s="418">
        <f t="shared" si="4"/>
        <v>228.8</v>
      </c>
      <c r="L110" s="10"/>
      <c r="M110" s="10"/>
      <c r="N110" s="10"/>
    </row>
    <row r="111" spans="1:14" s="11" customFormat="1" ht="15">
      <c r="A111" s="282"/>
      <c r="B111" s="80" t="s">
        <v>131</v>
      </c>
      <c r="C111" s="420" t="s">
        <v>15</v>
      </c>
      <c r="D111" s="420"/>
      <c r="E111" s="294" t="s">
        <v>132</v>
      </c>
      <c r="F111" s="294" t="s">
        <v>50</v>
      </c>
      <c r="G111" s="294" t="s">
        <v>10</v>
      </c>
      <c r="H111" s="71">
        <f>151.3-48.6</f>
        <v>102.70000000000002</v>
      </c>
      <c r="I111" s="71">
        <v>0</v>
      </c>
      <c r="J111" s="81"/>
      <c r="K111" s="71">
        <f t="shared" si="4"/>
        <v>102.70000000000002</v>
      </c>
      <c r="L111" s="10"/>
      <c r="M111" s="10"/>
      <c r="N111" s="10"/>
    </row>
    <row r="112" spans="1:14" s="11" customFormat="1" ht="15">
      <c r="A112" s="279"/>
      <c r="B112" s="421" t="s">
        <v>283</v>
      </c>
      <c r="C112" s="422" t="s">
        <v>15</v>
      </c>
      <c r="D112" s="423"/>
      <c r="E112" s="294" t="s">
        <v>288</v>
      </c>
      <c r="F112" s="294" t="s">
        <v>50</v>
      </c>
      <c r="G112" s="294" t="s">
        <v>10</v>
      </c>
      <c r="H112" s="71">
        <v>0</v>
      </c>
      <c r="I112" s="71">
        <v>100</v>
      </c>
      <c r="J112" s="81"/>
      <c r="K112" s="71">
        <f>I112</f>
        <v>100</v>
      </c>
      <c r="L112" s="10"/>
      <c r="M112" s="10"/>
      <c r="N112" s="10"/>
    </row>
    <row r="113" spans="1:14" s="11" customFormat="1" ht="15">
      <c r="A113" s="429"/>
      <c r="B113" s="424"/>
      <c r="C113" s="407" t="s">
        <v>15</v>
      </c>
      <c r="D113" s="408"/>
      <c r="E113" s="409" t="s">
        <v>284</v>
      </c>
      <c r="F113" s="409" t="s">
        <v>50</v>
      </c>
      <c r="G113" s="409" t="s">
        <v>10</v>
      </c>
      <c r="H113" s="145">
        <v>200</v>
      </c>
      <c r="I113" s="145">
        <v>0</v>
      </c>
      <c r="J113" s="83"/>
      <c r="K113" s="145">
        <f>H113</f>
        <v>200</v>
      </c>
      <c r="L113" s="10"/>
      <c r="M113" s="10"/>
      <c r="N113" s="10"/>
    </row>
    <row r="114" spans="1:14" s="11" customFormat="1" ht="15">
      <c r="A114" s="137"/>
      <c r="B114" s="410" t="s">
        <v>236</v>
      </c>
      <c r="C114" s="411" t="s">
        <v>15</v>
      </c>
      <c r="D114" s="412"/>
      <c r="E114" s="393" t="s">
        <v>132</v>
      </c>
      <c r="F114" s="393" t="s">
        <v>50</v>
      </c>
      <c r="G114" s="393" t="s">
        <v>10</v>
      </c>
      <c r="H114" s="413">
        <v>52.1</v>
      </c>
      <c r="I114" s="413">
        <v>0</v>
      </c>
      <c r="J114" s="96"/>
      <c r="K114" s="413">
        <f>I114+H114</f>
        <v>52.1</v>
      </c>
      <c r="L114" s="10"/>
      <c r="M114" s="10"/>
      <c r="N114" s="10"/>
    </row>
    <row r="115" spans="1:14" s="11" customFormat="1" ht="27">
      <c r="A115" s="134" t="s">
        <v>88</v>
      </c>
      <c r="B115" s="72" t="s">
        <v>214</v>
      </c>
      <c r="C115" s="346" t="s">
        <v>15</v>
      </c>
      <c r="D115" s="346"/>
      <c r="E115" s="158" t="s">
        <v>134</v>
      </c>
      <c r="F115" s="158" t="s">
        <v>50</v>
      </c>
      <c r="G115" s="158" t="s">
        <v>10</v>
      </c>
      <c r="H115" s="74">
        <f>SUM(H116:H117)</f>
        <v>387.7</v>
      </c>
      <c r="I115" s="74">
        <f>SUM(I116:I117)</f>
        <v>0</v>
      </c>
      <c r="J115" s="74">
        <v>0</v>
      </c>
      <c r="K115" s="74">
        <f t="shared" si="4"/>
        <v>387.7</v>
      </c>
      <c r="L115" s="10"/>
      <c r="M115" s="10"/>
      <c r="N115" s="10"/>
    </row>
    <row r="116" spans="1:14" s="11" customFormat="1" ht="15">
      <c r="A116" s="228"/>
      <c r="B116" s="98" t="s">
        <v>127</v>
      </c>
      <c r="C116" s="425"/>
      <c r="D116" s="425"/>
      <c r="E116" s="417"/>
      <c r="F116" s="417"/>
      <c r="G116" s="417"/>
      <c r="H116" s="99">
        <f>54.8-2</f>
        <v>52.8</v>
      </c>
      <c r="I116" s="99">
        <v>0</v>
      </c>
      <c r="J116" s="79"/>
      <c r="K116" s="99">
        <f t="shared" si="4"/>
        <v>52.8</v>
      </c>
      <c r="L116" s="10"/>
      <c r="M116" s="10"/>
      <c r="N116" s="10"/>
    </row>
    <row r="117" spans="1:14" s="11" customFormat="1" ht="15">
      <c r="A117" s="229"/>
      <c r="B117" s="80" t="s">
        <v>133</v>
      </c>
      <c r="C117" s="426"/>
      <c r="D117" s="426"/>
      <c r="E117" s="188"/>
      <c r="F117" s="188"/>
      <c r="G117" s="188"/>
      <c r="H117" s="71">
        <f>518.5-183.6</f>
        <v>334.9</v>
      </c>
      <c r="I117" s="71">
        <v>0</v>
      </c>
      <c r="J117" s="81"/>
      <c r="K117" s="71">
        <f t="shared" si="4"/>
        <v>334.9</v>
      </c>
      <c r="L117" s="10"/>
      <c r="M117" s="10"/>
      <c r="N117" s="10"/>
    </row>
    <row r="118" spans="1:14" s="11" customFormat="1" ht="39.75">
      <c r="A118" s="127" t="s">
        <v>89</v>
      </c>
      <c r="B118" s="72" t="s">
        <v>215</v>
      </c>
      <c r="C118" s="346"/>
      <c r="D118" s="346"/>
      <c r="E118" s="158"/>
      <c r="F118" s="158"/>
      <c r="G118" s="158"/>
      <c r="H118" s="74">
        <f>H119+H120</f>
        <v>2226.6</v>
      </c>
      <c r="I118" s="74">
        <f>I119</f>
        <v>0</v>
      </c>
      <c r="J118" s="74">
        <v>0</v>
      </c>
      <c r="K118" s="74">
        <f>H118+I118</f>
        <v>2226.6</v>
      </c>
      <c r="L118" s="10"/>
      <c r="M118" s="10"/>
      <c r="N118" s="10"/>
    </row>
    <row r="119" spans="1:14" s="11" customFormat="1" ht="15">
      <c r="A119" s="226"/>
      <c r="B119" s="75" t="s">
        <v>135</v>
      </c>
      <c r="C119" s="304" t="s">
        <v>15</v>
      </c>
      <c r="D119" s="304"/>
      <c r="E119" s="166" t="s">
        <v>86</v>
      </c>
      <c r="F119" s="166" t="s">
        <v>50</v>
      </c>
      <c r="G119" s="166" t="s">
        <v>10</v>
      </c>
      <c r="H119" s="76">
        <v>2175.1</v>
      </c>
      <c r="I119" s="76">
        <v>0</v>
      </c>
      <c r="J119" s="64">
        <v>0</v>
      </c>
      <c r="K119" s="76">
        <f aca="true" t="shared" si="5" ref="K119:K130">H119+I119</f>
        <v>2175.1</v>
      </c>
      <c r="L119" s="10"/>
      <c r="M119" s="10"/>
      <c r="N119" s="10"/>
    </row>
    <row r="120" spans="1:14" s="11" customFormat="1" ht="39.75">
      <c r="A120" s="227"/>
      <c r="B120" s="410" t="s">
        <v>300</v>
      </c>
      <c r="C120" s="427" t="s">
        <v>15</v>
      </c>
      <c r="D120" s="427"/>
      <c r="E120" s="428" t="s">
        <v>86</v>
      </c>
      <c r="F120" s="428" t="s">
        <v>50</v>
      </c>
      <c r="G120" s="428" t="s">
        <v>80</v>
      </c>
      <c r="H120" s="413">
        <v>51.5</v>
      </c>
      <c r="I120" s="413">
        <v>0</v>
      </c>
      <c r="J120" s="96"/>
      <c r="K120" s="413">
        <f t="shared" si="5"/>
        <v>51.5</v>
      </c>
      <c r="L120" s="10"/>
      <c r="M120" s="10"/>
      <c r="N120" s="10"/>
    </row>
    <row r="121" spans="1:14" s="11" customFormat="1" ht="30.75" customHeight="1">
      <c r="A121" s="127" t="s">
        <v>138</v>
      </c>
      <c r="B121" s="144" t="s">
        <v>213</v>
      </c>
      <c r="C121" s="346" t="s">
        <v>15</v>
      </c>
      <c r="D121" s="346"/>
      <c r="E121" s="158" t="s">
        <v>114</v>
      </c>
      <c r="F121" s="158" t="s">
        <v>50</v>
      </c>
      <c r="G121" s="158" t="s">
        <v>10</v>
      </c>
      <c r="H121" s="101">
        <f>H122+H123</f>
        <v>776.1</v>
      </c>
      <c r="I121" s="101">
        <f>I122</f>
        <v>0</v>
      </c>
      <c r="J121" s="101">
        <v>0</v>
      </c>
      <c r="K121" s="101">
        <f t="shared" si="5"/>
        <v>776.1</v>
      </c>
      <c r="L121" s="10"/>
      <c r="M121" s="10"/>
      <c r="N121" s="10"/>
    </row>
    <row r="122" spans="1:14" s="11" customFormat="1" ht="20.25" customHeight="1">
      <c r="A122" s="230"/>
      <c r="B122" s="95" t="s">
        <v>126</v>
      </c>
      <c r="C122" s="325"/>
      <c r="D122" s="325"/>
      <c r="E122" s="185"/>
      <c r="F122" s="185"/>
      <c r="G122" s="185"/>
      <c r="H122" s="64">
        <f>772.4-32.8-79.6</f>
        <v>660</v>
      </c>
      <c r="I122" s="64">
        <v>0</v>
      </c>
      <c r="J122" s="64"/>
      <c r="K122" s="64">
        <f t="shared" si="5"/>
        <v>660</v>
      </c>
      <c r="L122" s="10"/>
      <c r="M122" s="10"/>
      <c r="N122" s="10"/>
    </row>
    <row r="123" spans="1:14" s="11" customFormat="1" ht="30" customHeight="1">
      <c r="A123" s="230"/>
      <c r="B123" s="271" t="s">
        <v>295</v>
      </c>
      <c r="C123" s="394"/>
      <c r="D123" s="395"/>
      <c r="E123" s="190"/>
      <c r="F123" s="190"/>
      <c r="G123" s="190"/>
      <c r="H123" s="79">
        <v>116.1</v>
      </c>
      <c r="I123" s="79">
        <v>0</v>
      </c>
      <c r="J123" s="79"/>
      <c r="K123" s="64">
        <f t="shared" si="5"/>
        <v>116.1</v>
      </c>
      <c r="L123" s="10"/>
      <c r="M123" s="10"/>
      <c r="N123" s="10"/>
    </row>
    <row r="124" spans="1:14" s="11" customFormat="1" ht="65.25" customHeight="1">
      <c r="A124" s="127" t="s">
        <v>90</v>
      </c>
      <c r="B124" s="94" t="s">
        <v>179</v>
      </c>
      <c r="C124" s="346" t="s">
        <v>15</v>
      </c>
      <c r="D124" s="346"/>
      <c r="E124" s="158" t="s">
        <v>120</v>
      </c>
      <c r="F124" s="158" t="s">
        <v>50</v>
      </c>
      <c r="G124" s="158" t="s">
        <v>10</v>
      </c>
      <c r="H124" s="101">
        <f>H127+H125+H126+H128</f>
        <v>965.5999999999999</v>
      </c>
      <c r="I124" s="101">
        <f>I128</f>
        <v>499.8</v>
      </c>
      <c r="J124" s="101">
        <v>0</v>
      </c>
      <c r="K124" s="101">
        <f t="shared" si="5"/>
        <v>1465.3999999999999</v>
      </c>
      <c r="L124" s="10"/>
      <c r="M124" s="10"/>
      <c r="N124" s="10"/>
    </row>
    <row r="125" spans="1:14" s="11" customFormat="1" ht="18.75" customHeight="1">
      <c r="A125" s="138"/>
      <c r="B125" s="146" t="s">
        <v>127</v>
      </c>
      <c r="C125" s="328"/>
      <c r="D125" s="329"/>
      <c r="E125" s="166"/>
      <c r="F125" s="166"/>
      <c r="G125" s="166"/>
      <c r="H125" s="111">
        <f>493.5-150+300-98.7</f>
        <v>544.8</v>
      </c>
      <c r="I125" s="111">
        <v>0</v>
      </c>
      <c r="J125" s="101"/>
      <c r="K125" s="111">
        <f t="shared" si="5"/>
        <v>544.8</v>
      </c>
      <c r="L125" s="10"/>
      <c r="M125" s="10"/>
      <c r="N125" s="10"/>
    </row>
    <row r="126" spans="1:14" s="11" customFormat="1" ht="19.5" customHeight="1">
      <c r="A126" s="148"/>
      <c r="B126" s="147" t="s">
        <v>244</v>
      </c>
      <c r="C126" s="330"/>
      <c r="D126" s="331"/>
      <c r="E126" s="188"/>
      <c r="F126" s="188"/>
      <c r="G126" s="188"/>
      <c r="H126" s="120">
        <f>354.1-56.7</f>
        <v>297.40000000000003</v>
      </c>
      <c r="I126" s="112">
        <v>0</v>
      </c>
      <c r="J126" s="101"/>
      <c r="K126" s="112">
        <f t="shared" si="5"/>
        <v>297.40000000000003</v>
      </c>
      <c r="L126" s="10"/>
      <c r="M126" s="10"/>
      <c r="N126" s="10"/>
    </row>
    <row r="127" spans="1:14" s="11" customFormat="1" ht="17.25" customHeight="1">
      <c r="A127" s="159"/>
      <c r="B127" s="160" t="s">
        <v>128</v>
      </c>
      <c r="C127" s="333"/>
      <c r="D127" s="333"/>
      <c r="E127" s="189"/>
      <c r="F127" s="189"/>
      <c r="G127" s="189"/>
      <c r="H127" s="96">
        <f>312.9+150-300-16.4-23.1</f>
        <v>123.39999999999998</v>
      </c>
      <c r="I127" s="96">
        <v>0</v>
      </c>
      <c r="J127" s="47"/>
      <c r="K127" s="96">
        <f t="shared" si="5"/>
        <v>123.39999999999998</v>
      </c>
      <c r="L127" s="10"/>
      <c r="M127" s="10"/>
      <c r="N127" s="10"/>
    </row>
    <row r="128" spans="1:14" s="11" customFormat="1" ht="17.25" customHeight="1">
      <c r="A128" s="154"/>
      <c r="B128" s="251" t="s">
        <v>236</v>
      </c>
      <c r="C128" s="346" t="s">
        <v>15</v>
      </c>
      <c r="D128" s="346"/>
      <c r="E128" s="252" t="s">
        <v>235</v>
      </c>
      <c r="F128" s="252" t="s">
        <v>50</v>
      </c>
      <c r="G128" s="252" t="s">
        <v>10</v>
      </c>
      <c r="H128" s="161"/>
      <c r="I128" s="161">
        <v>499.8</v>
      </c>
      <c r="J128" s="47"/>
      <c r="K128" s="96">
        <f t="shared" si="5"/>
        <v>499.8</v>
      </c>
      <c r="L128" s="10"/>
      <c r="M128" s="10"/>
      <c r="N128" s="10"/>
    </row>
    <row r="129" spans="1:14" s="11" customFormat="1" ht="42.75" customHeight="1">
      <c r="A129" s="134" t="s">
        <v>139</v>
      </c>
      <c r="B129" s="144" t="s">
        <v>301</v>
      </c>
      <c r="C129" s="346" t="s">
        <v>15</v>
      </c>
      <c r="D129" s="346"/>
      <c r="E129" s="158" t="s">
        <v>137</v>
      </c>
      <c r="F129" s="158" t="s">
        <v>50</v>
      </c>
      <c r="G129" s="158" t="s">
        <v>10</v>
      </c>
      <c r="H129" s="101">
        <f>H130</f>
        <v>459.5</v>
      </c>
      <c r="I129" s="101">
        <f>I130</f>
        <v>0</v>
      </c>
      <c r="J129" s="101">
        <v>0</v>
      </c>
      <c r="K129" s="101">
        <f t="shared" si="5"/>
        <v>459.5</v>
      </c>
      <c r="L129" s="10"/>
      <c r="M129" s="10"/>
      <c r="N129" s="10"/>
    </row>
    <row r="130" spans="1:14" s="11" customFormat="1" ht="24.75" customHeight="1">
      <c r="A130" s="143"/>
      <c r="B130" s="100" t="s">
        <v>133</v>
      </c>
      <c r="C130" s="310"/>
      <c r="D130" s="310"/>
      <c r="E130" s="132"/>
      <c r="F130" s="132"/>
      <c r="G130" s="132"/>
      <c r="H130" s="113">
        <f>459.6-0.1</f>
        <v>459.5</v>
      </c>
      <c r="I130" s="113">
        <v>0</v>
      </c>
      <c r="J130" s="113"/>
      <c r="K130" s="150">
        <f t="shared" si="5"/>
        <v>459.5</v>
      </c>
      <c r="L130" s="10"/>
      <c r="M130" s="10"/>
      <c r="N130" s="10"/>
    </row>
    <row r="131" spans="1:14" s="11" customFormat="1" ht="33.75" customHeight="1">
      <c r="A131" s="287" t="s">
        <v>140</v>
      </c>
      <c r="B131" s="144" t="s">
        <v>180</v>
      </c>
      <c r="C131" s="323" t="s">
        <v>15</v>
      </c>
      <c r="D131" s="323"/>
      <c r="E131" s="241" t="s">
        <v>136</v>
      </c>
      <c r="F131" s="241" t="s">
        <v>50</v>
      </c>
      <c r="G131" s="241" t="s">
        <v>10</v>
      </c>
      <c r="H131" s="253">
        <f>H132+H133</f>
        <v>2726.6</v>
      </c>
      <c r="I131" s="253">
        <v>0</v>
      </c>
      <c r="J131" s="253"/>
      <c r="K131" s="107">
        <f>H131+I131+J131</f>
        <v>2726.6</v>
      </c>
      <c r="L131" s="10"/>
      <c r="M131" s="10"/>
      <c r="N131" s="10"/>
    </row>
    <row r="132" spans="1:14" s="11" customFormat="1" ht="21" customHeight="1">
      <c r="A132" s="288"/>
      <c r="B132" s="152" t="s">
        <v>253</v>
      </c>
      <c r="C132" s="326"/>
      <c r="D132" s="327"/>
      <c r="E132" s="174"/>
      <c r="F132" s="174"/>
      <c r="G132" s="174"/>
      <c r="H132" s="113">
        <f>734.5-7.1</f>
        <v>727.4</v>
      </c>
      <c r="I132" s="113">
        <v>0</v>
      </c>
      <c r="J132" s="113"/>
      <c r="K132" s="237">
        <f>H132+I132</f>
        <v>727.4</v>
      </c>
      <c r="L132" s="10"/>
      <c r="M132" s="10"/>
      <c r="N132" s="10"/>
    </row>
    <row r="133" spans="1:14" s="11" customFormat="1" ht="21" customHeight="1">
      <c r="A133" s="288"/>
      <c r="B133" s="152" t="s">
        <v>252</v>
      </c>
      <c r="C133" s="211"/>
      <c r="D133" s="212"/>
      <c r="E133" s="174"/>
      <c r="F133" s="174"/>
      <c r="G133" s="174"/>
      <c r="H133" s="113">
        <v>1999.2</v>
      </c>
      <c r="I133" s="113">
        <v>0</v>
      </c>
      <c r="J133" s="254"/>
      <c r="K133" s="237">
        <f>H133+I133</f>
        <v>1999.2</v>
      </c>
      <c r="L133" s="10"/>
      <c r="M133" s="10"/>
      <c r="N133" s="10"/>
    </row>
    <row r="134" spans="1:14" s="11" customFormat="1" ht="21" customHeight="1">
      <c r="A134" s="288" t="s">
        <v>227</v>
      </c>
      <c r="B134" s="151" t="s">
        <v>223</v>
      </c>
      <c r="C134" s="332" t="s">
        <v>15</v>
      </c>
      <c r="D134" s="332"/>
      <c r="E134" s="174" t="s">
        <v>225</v>
      </c>
      <c r="F134" s="174" t="s">
        <v>50</v>
      </c>
      <c r="G134" s="174" t="s">
        <v>10</v>
      </c>
      <c r="H134" s="253">
        <f>H135</f>
        <v>0</v>
      </c>
      <c r="I134" s="253">
        <f>I135</f>
        <v>2160.1</v>
      </c>
      <c r="J134" s="254"/>
      <c r="K134" s="253">
        <f>K135</f>
        <v>2160.1</v>
      </c>
      <c r="L134" s="10"/>
      <c r="M134" s="10"/>
      <c r="N134" s="10"/>
    </row>
    <row r="135" spans="1:14" s="11" customFormat="1" ht="27">
      <c r="A135" s="289"/>
      <c r="B135" s="269" t="s">
        <v>226</v>
      </c>
      <c r="C135" s="378"/>
      <c r="D135" s="379"/>
      <c r="E135" s="270"/>
      <c r="F135" s="270"/>
      <c r="G135" s="270"/>
      <c r="H135" s="266">
        <v>0</v>
      </c>
      <c r="I135" s="266">
        <f>2974-300-195.3-86-120.3-112.2-0.1</f>
        <v>2160.1</v>
      </c>
      <c r="J135" s="254"/>
      <c r="K135" s="266">
        <f>H135+I135</f>
        <v>2160.1</v>
      </c>
      <c r="L135" s="10"/>
      <c r="M135" s="10"/>
      <c r="N135" s="10"/>
    </row>
    <row r="136" spans="1:14" s="11" customFormat="1" ht="27">
      <c r="A136" s="290" t="s">
        <v>258</v>
      </c>
      <c r="B136" s="151" t="s">
        <v>259</v>
      </c>
      <c r="C136" s="332" t="s">
        <v>15</v>
      </c>
      <c r="D136" s="332"/>
      <c r="E136" s="174" t="s">
        <v>263</v>
      </c>
      <c r="F136" s="174" t="s">
        <v>50</v>
      </c>
      <c r="G136" s="174" t="s">
        <v>10</v>
      </c>
      <c r="H136" s="399">
        <f>H137</f>
        <v>544.9999999999999</v>
      </c>
      <c r="I136" s="247">
        <f>I137</f>
        <v>0</v>
      </c>
      <c r="J136" s="247">
        <f>J137</f>
        <v>0</v>
      </c>
      <c r="K136" s="247">
        <f>K137</f>
        <v>544.9999999999999</v>
      </c>
      <c r="L136" s="10"/>
      <c r="M136" s="10"/>
      <c r="N136" s="10"/>
    </row>
    <row r="137" spans="1:14" s="11" customFormat="1" ht="15">
      <c r="A137" s="430"/>
      <c r="B137" s="149" t="s">
        <v>51</v>
      </c>
      <c r="C137" s="323"/>
      <c r="D137" s="323"/>
      <c r="E137" s="431"/>
      <c r="F137" s="431"/>
      <c r="G137" s="431"/>
      <c r="H137" s="432">
        <f>247.2-20+317.9-0.1</f>
        <v>544.9999999999999</v>
      </c>
      <c r="I137" s="433">
        <v>0</v>
      </c>
      <c r="J137" s="433"/>
      <c r="K137" s="433">
        <f>H137+I137</f>
        <v>544.9999999999999</v>
      </c>
      <c r="L137" s="10"/>
      <c r="M137" s="10"/>
      <c r="N137" s="10"/>
    </row>
    <row r="138" spans="1:14" s="11" customFormat="1" ht="15">
      <c r="A138" s="430" t="s">
        <v>260</v>
      </c>
      <c r="B138" s="144" t="s">
        <v>261</v>
      </c>
      <c r="C138" s="323" t="s">
        <v>15</v>
      </c>
      <c r="D138" s="323"/>
      <c r="E138" s="241" t="s">
        <v>264</v>
      </c>
      <c r="F138" s="241" t="s">
        <v>50</v>
      </c>
      <c r="G138" s="241" t="s">
        <v>10</v>
      </c>
      <c r="H138" s="399">
        <f>H139</f>
        <v>451.6</v>
      </c>
      <c r="I138" s="247">
        <f>I139</f>
        <v>0</v>
      </c>
      <c r="J138" s="247">
        <f>J139</f>
        <v>0</v>
      </c>
      <c r="K138" s="247">
        <f>K139</f>
        <v>451.6</v>
      </c>
      <c r="L138" s="10"/>
      <c r="M138" s="10"/>
      <c r="N138" s="10"/>
    </row>
    <row r="139" spans="1:14" s="11" customFormat="1" ht="15">
      <c r="A139" s="430"/>
      <c r="B139" s="149" t="s">
        <v>262</v>
      </c>
      <c r="C139" s="323"/>
      <c r="D139" s="323"/>
      <c r="E139" s="431"/>
      <c r="F139" s="431"/>
      <c r="G139" s="431"/>
      <c r="H139" s="432">
        <f>430+21.6</f>
        <v>451.6</v>
      </c>
      <c r="I139" s="433">
        <v>0</v>
      </c>
      <c r="J139" s="433"/>
      <c r="K139" s="433">
        <f>H139+I139</f>
        <v>451.6</v>
      </c>
      <c r="L139" s="10"/>
      <c r="M139" s="10"/>
      <c r="N139" s="10"/>
    </row>
    <row r="140" spans="1:14" s="11" customFormat="1" ht="15">
      <c r="A140" s="434" t="s">
        <v>269</v>
      </c>
      <c r="B140" s="94" t="s">
        <v>223</v>
      </c>
      <c r="C140" s="346" t="s">
        <v>15</v>
      </c>
      <c r="D140" s="346"/>
      <c r="E140" s="158" t="s">
        <v>98</v>
      </c>
      <c r="F140" s="158" t="s">
        <v>50</v>
      </c>
      <c r="G140" s="158" t="s">
        <v>80</v>
      </c>
      <c r="H140" s="435">
        <f>H141</f>
        <v>26.7</v>
      </c>
      <c r="I140" s="78">
        <f>I141</f>
        <v>0</v>
      </c>
      <c r="J140" s="78">
        <v>0</v>
      </c>
      <c r="K140" s="78">
        <f>H140+I140</f>
        <v>26.7</v>
      </c>
      <c r="L140" s="10"/>
      <c r="M140" s="10"/>
      <c r="N140" s="10"/>
    </row>
    <row r="141" spans="1:14" s="11" customFormat="1" ht="89.25" customHeight="1">
      <c r="A141" s="436"/>
      <c r="B141" s="271" t="s">
        <v>222</v>
      </c>
      <c r="C141" s="316"/>
      <c r="D141" s="316"/>
      <c r="E141" s="190"/>
      <c r="F141" s="190"/>
      <c r="G141" s="190"/>
      <c r="H141" s="79">
        <v>26.7</v>
      </c>
      <c r="I141" s="79">
        <v>0</v>
      </c>
      <c r="J141" s="79"/>
      <c r="K141" s="79">
        <f>I141+H141</f>
        <v>26.7</v>
      </c>
      <c r="L141" s="10"/>
      <c r="M141" s="10"/>
      <c r="N141" s="10"/>
    </row>
    <row r="142" spans="1:14" s="11" customFormat="1" ht="23.25" customHeight="1">
      <c r="A142" s="430" t="s">
        <v>285</v>
      </c>
      <c r="B142" s="144" t="s">
        <v>286</v>
      </c>
      <c r="C142" s="342" t="s">
        <v>15</v>
      </c>
      <c r="D142" s="321"/>
      <c r="E142" s="241" t="s">
        <v>284</v>
      </c>
      <c r="F142" s="241" t="s">
        <v>50</v>
      </c>
      <c r="G142" s="241" t="s">
        <v>10</v>
      </c>
      <c r="H142" s="101">
        <f>H143</f>
        <v>1300</v>
      </c>
      <c r="I142" s="101">
        <f>I143</f>
        <v>0</v>
      </c>
      <c r="J142" s="101"/>
      <c r="K142" s="101">
        <f>K143</f>
        <v>1300</v>
      </c>
      <c r="L142" s="10"/>
      <c r="M142" s="10"/>
      <c r="N142" s="10"/>
    </row>
    <row r="143" spans="1:14" s="11" customFormat="1" ht="26.25" customHeight="1">
      <c r="A143" s="434"/>
      <c r="B143" s="100" t="s">
        <v>287</v>
      </c>
      <c r="C143" s="394"/>
      <c r="D143" s="395"/>
      <c r="E143" s="132"/>
      <c r="F143" s="132"/>
      <c r="G143" s="132"/>
      <c r="H143" s="47">
        <v>1300</v>
      </c>
      <c r="I143" s="47">
        <v>0</v>
      </c>
      <c r="J143" s="47"/>
      <c r="K143" s="47">
        <f>H143</f>
        <v>1300</v>
      </c>
      <c r="L143" s="10"/>
      <c r="M143" s="10"/>
      <c r="N143" s="10"/>
    </row>
    <row r="144" spans="1:14" s="11" customFormat="1" ht="28.5" customHeight="1">
      <c r="A144" s="430" t="s">
        <v>306</v>
      </c>
      <c r="B144" s="144" t="s">
        <v>309</v>
      </c>
      <c r="C144" s="342" t="s">
        <v>15</v>
      </c>
      <c r="D144" s="321"/>
      <c r="E144" s="241" t="s">
        <v>65</v>
      </c>
      <c r="F144" s="241" t="s">
        <v>50</v>
      </c>
      <c r="G144" s="241" t="s">
        <v>10</v>
      </c>
      <c r="H144" s="101">
        <f>H145+H146</f>
        <v>2376.4</v>
      </c>
      <c r="I144" s="101">
        <f>I145</f>
        <v>0</v>
      </c>
      <c r="J144" s="101"/>
      <c r="K144" s="101">
        <f>H144+I144</f>
        <v>2376.4</v>
      </c>
      <c r="L144" s="10"/>
      <c r="M144" s="10"/>
      <c r="N144" s="10"/>
    </row>
    <row r="145" spans="1:14" s="11" customFormat="1" ht="18" customHeight="1">
      <c r="A145" s="437"/>
      <c r="B145" s="95" t="s">
        <v>307</v>
      </c>
      <c r="C145" s="438"/>
      <c r="D145" s="439"/>
      <c r="E145" s="185"/>
      <c r="F145" s="185"/>
      <c r="G145" s="185"/>
      <c r="H145" s="64">
        <v>863.7</v>
      </c>
      <c r="I145" s="64">
        <v>0</v>
      </c>
      <c r="J145" s="64"/>
      <c r="K145" s="64">
        <f>H145</f>
        <v>863.7</v>
      </c>
      <c r="L145" s="10"/>
      <c r="M145" s="10"/>
      <c r="N145" s="10"/>
    </row>
    <row r="146" spans="1:14" s="11" customFormat="1" ht="18" customHeight="1" thickBot="1">
      <c r="A146" s="440"/>
      <c r="B146" s="441" t="s">
        <v>310</v>
      </c>
      <c r="C146" s="442"/>
      <c r="D146" s="443"/>
      <c r="E146" s="444"/>
      <c r="F146" s="444"/>
      <c r="G146" s="444"/>
      <c r="H146" s="445">
        <v>1512.7</v>
      </c>
      <c r="I146" s="445">
        <v>0</v>
      </c>
      <c r="J146" s="445"/>
      <c r="K146" s="445">
        <f>H146+I146</f>
        <v>1512.7</v>
      </c>
      <c r="L146" s="10"/>
      <c r="M146" s="10"/>
      <c r="N146" s="10"/>
    </row>
    <row r="147" spans="1:14" s="11" customFormat="1" ht="32.25" thickBot="1">
      <c r="A147" s="139"/>
      <c r="B147" s="37" t="s">
        <v>73</v>
      </c>
      <c r="C147" s="371" t="s">
        <v>15</v>
      </c>
      <c r="D147" s="371"/>
      <c r="E147" s="255"/>
      <c r="F147" s="255"/>
      <c r="G147" s="255"/>
      <c r="H147" s="38">
        <f>H105+H109+H115+H118+H121+H124+H129+H131+H134+H136+H138+H140+H142+H144</f>
        <v>18345.800000000003</v>
      </c>
      <c r="I147" s="38">
        <f>I105+I109+I115+I118+I121+I124+I129+I131+I134</f>
        <v>2759.8999999999996</v>
      </c>
      <c r="J147" s="38" t="e">
        <f>J131+#REF!</f>
        <v>#REF!</v>
      </c>
      <c r="K147" s="38">
        <f>H147+I147</f>
        <v>21105.700000000004</v>
      </c>
      <c r="L147" s="10"/>
      <c r="M147" s="10"/>
      <c r="N147" s="10"/>
    </row>
    <row r="148" spans="1:14" s="11" customFormat="1" ht="24" customHeight="1">
      <c r="A148" s="140" t="s">
        <v>30</v>
      </c>
      <c r="B148" s="370" t="s">
        <v>6</v>
      </c>
      <c r="C148" s="370"/>
      <c r="D148" s="370"/>
      <c r="E148" s="370"/>
      <c r="F148" s="370"/>
      <c r="G148" s="370"/>
      <c r="H148" s="77"/>
      <c r="I148" s="77"/>
      <c r="J148" s="77"/>
      <c r="K148" s="77"/>
      <c r="L148" s="10"/>
      <c r="M148" s="10"/>
      <c r="N148" s="10"/>
    </row>
    <row r="149" spans="1:14" s="11" customFormat="1" ht="27" customHeight="1">
      <c r="A149" s="134" t="s">
        <v>111</v>
      </c>
      <c r="B149" s="72" t="s">
        <v>164</v>
      </c>
      <c r="C149" s="346" t="s">
        <v>15</v>
      </c>
      <c r="D149" s="346"/>
      <c r="E149" s="158" t="s">
        <v>241</v>
      </c>
      <c r="F149" s="158" t="s">
        <v>50</v>
      </c>
      <c r="G149" s="158" t="s">
        <v>10</v>
      </c>
      <c r="H149" s="78">
        <f>587-587</f>
        <v>0</v>
      </c>
      <c r="I149" s="78">
        <f>I150+I151+I152</f>
        <v>1284.4</v>
      </c>
      <c r="J149" s="78">
        <v>0</v>
      </c>
      <c r="K149" s="74">
        <f aca="true" t="shared" si="6" ref="K149:K169">H149+I149</f>
        <v>1284.4</v>
      </c>
      <c r="L149" s="10"/>
      <c r="M149" s="10"/>
      <c r="N149" s="10"/>
    </row>
    <row r="150" spans="1:14" s="11" customFormat="1" ht="60" customHeight="1">
      <c r="A150" s="142"/>
      <c r="B150" s="98" t="s">
        <v>331</v>
      </c>
      <c r="C150" s="316"/>
      <c r="D150" s="316"/>
      <c r="E150" s="190"/>
      <c r="F150" s="190"/>
      <c r="G150" s="190"/>
      <c r="H150" s="79"/>
      <c r="I150" s="79">
        <f>1559.5-275.1</f>
        <v>1284.4</v>
      </c>
      <c r="J150" s="79"/>
      <c r="K150" s="99">
        <f t="shared" si="6"/>
        <v>1284.4</v>
      </c>
      <c r="L150" s="10"/>
      <c r="M150" s="10"/>
      <c r="N150" s="10"/>
    </row>
    <row r="151" spans="1:14" s="11" customFormat="1" ht="15" customHeight="1">
      <c r="A151" s="142"/>
      <c r="B151" s="80" t="s">
        <v>145</v>
      </c>
      <c r="C151" s="314"/>
      <c r="D151" s="314"/>
      <c r="E151" s="186"/>
      <c r="F151" s="186"/>
      <c r="G151" s="186"/>
      <c r="H151" s="81"/>
      <c r="I151" s="81"/>
      <c r="J151" s="81"/>
      <c r="K151" s="71">
        <f t="shared" si="6"/>
        <v>0</v>
      </c>
      <c r="L151" s="10"/>
      <c r="M151" s="10"/>
      <c r="N151" s="10"/>
    </row>
    <row r="152" spans="1:14" s="11" customFormat="1" ht="15">
      <c r="A152" s="142"/>
      <c r="B152" s="80" t="s">
        <v>146</v>
      </c>
      <c r="C152" s="315"/>
      <c r="D152" s="315"/>
      <c r="E152" s="173"/>
      <c r="F152" s="173"/>
      <c r="G152" s="173"/>
      <c r="H152" s="83"/>
      <c r="I152" s="83"/>
      <c r="J152" s="83"/>
      <c r="K152" s="145">
        <f t="shared" si="6"/>
        <v>0</v>
      </c>
      <c r="L152" s="10"/>
      <c r="M152" s="10"/>
      <c r="N152" s="10"/>
    </row>
    <row r="153" spans="1:14" s="11" customFormat="1" ht="30.75" customHeight="1">
      <c r="A153" s="134" t="s">
        <v>44</v>
      </c>
      <c r="B153" s="72" t="s">
        <v>181</v>
      </c>
      <c r="C153" s="346" t="s">
        <v>15</v>
      </c>
      <c r="D153" s="346"/>
      <c r="E153" s="158"/>
      <c r="F153" s="158" t="s">
        <v>50</v>
      </c>
      <c r="G153" s="158" t="s">
        <v>10</v>
      </c>
      <c r="H153" s="78">
        <f>H154+H156+H155+H157</f>
        <v>293.20000000000005</v>
      </c>
      <c r="I153" s="78">
        <f>I154+I156</f>
        <v>1440.5</v>
      </c>
      <c r="J153" s="78">
        <v>0</v>
      </c>
      <c r="K153" s="74">
        <f t="shared" si="6"/>
        <v>1733.7</v>
      </c>
      <c r="L153" s="10"/>
      <c r="M153" s="10"/>
      <c r="N153" s="10"/>
    </row>
    <row r="154" spans="1:14" s="11" customFormat="1" ht="18" customHeight="1">
      <c r="A154" s="141"/>
      <c r="B154" s="264" t="s">
        <v>115</v>
      </c>
      <c r="C154" s="316"/>
      <c r="D154" s="316"/>
      <c r="E154" s="278" t="s">
        <v>241</v>
      </c>
      <c r="F154" s="190"/>
      <c r="G154" s="190"/>
      <c r="H154" s="266">
        <f>762.7-762.7</f>
        <v>0</v>
      </c>
      <c r="I154" s="79">
        <v>701.1</v>
      </c>
      <c r="J154" s="79"/>
      <c r="K154" s="266">
        <f t="shared" si="6"/>
        <v>701.1</v>
      </c>
      <c r="L154" s="10"/>
      <c r="M154" s="10"/>
      <c r="N154" s="10"/>
    </row>
    <row r="155" spans="1:14" s="11" customFormat="1" ht="18" customHeight="1">
      <c r="A155" s="279"/>
      <c r="B155" s="446" t="s">
        <v>159</v>
      </c>
      <c r="C155" s="368"/>
      <c r="D155" s="369"/>
      <c r="E155" s="257" t="s">
        <v>81</v>
      </c>
      <c r="F155" s="256"/>
      <c r="G155" s="256"/>
      <c r="H155" s="112">
        <f>416.8-123.6-14.7</f>
        <v>278.50000000000006</v>
      </c>
      <c r="I155" s="81"/>
      <c r="J155" s="81"/>
      <c r="K155" s="112">
        <f t="shared" si="6"/>
        <v>278.50000000000006</v>
      </c>
      <c r="L155" s="10"/>
      <c r="M155" s="10"/>
      <c r="N155" s="10"/>
    </row>
    <row r="156" spans="1:14" s="11" customFormat="1" ht="18.75" customHeight="1">
      <c r="A156" s="279"/>
      <c r="B156" s="446"/>
      <c r="C156" s="280"/>
      <c r="D156" s="281"/>
      <c r="E156" s="257" t="s">
        <v>241</v>
      </c>
      <c r="F156" s="256"/>
      <c r="G156" s="256"/>
      <c r="H156" s="112"/>
      <c r="I156" s="81">
        <v>739.4</v>
      </c>
      <c r="J156" s="81"/>
      <c r="K156" s="112">
        <f t="shared" si="6"/>
        <v>739.4</v>
      </c>
      <c r="L156" s="10"/>
      <c r="M156" s="10"/>
      <c r="N156" s="10"/>
    </row>
    <row r="157" spans="1:14" s="11" customFormat="1" ht="18.75" customHeight="1">
      <c r="A157" s="137"/>
      <c r="B157" s="160" t="s">
        <v>281</v>
      </c>
      <c r="C157" s="447"/>
      <c r="D157" s="448"/>
      <c r="E157" s="449" t="s">
        <v>81</v>
      </c>
      <c r="F157" s="450"/>
      <c r="G157" s="450"/>
      <c r="H157" s="451">
        <v>14.7</v>
      </c>
      <c r="I157" s="96">
        <v>0</v>
      </c>
      <c r="J157" s="96"/>
      <c r="K157" s="451">
        <f>H157+I157</f>
        <v>14.7</v>
      </c>
      <c r="L157" s="10"/>
      <c r="M157" s="10"/>
      <c r="N157" s="10"/>
    </row>
    <row r="158" spans="1:14" s="11" customFormat="1" ht="27.75" customHeight="1">
      <c r="A158" s="134" t="s">
        <v>82</v>
      </c>
      <c r="B158" s="72" t="s">
        <v>184</v>
      </c>
      <c r="C158" s="346" t="s">
        <v>15</v>
      </c>
      <c r="D158" s="346"/>
      <c r="E158" s="158" t="s">
        <v>185</v>
      </c>
      <c r="F158" s="158" t="s">
        <v>50</v>
      </c>
      <c r="G158" s="158" t="s">
        <v>10</v>
      </c>
      <c r="H158" s="101">
        <f>H159</f>
        <v>525</v>
      </c>
      <c r="I158" s="101">
        <f>I159</f>
        <v>0</v>
      </c>
      <c r="J158" s="101">
        <v>0</v>
      </c>
      <c r="K158" s="107">
        <f t="shared" si="6"/>
        <v>525</v>
      </c>
      <c r="L158" s="10"/>
      <c r="M158" s="10"/>
      <c r="N158" s="10"/>
    </row>
    <row r="159" spans="1:14" s="11" customFormat="1" ht="24" customHeight="1">
      <c r="A159" s="136"/>
      <c r="B159" s="95" t="s">
        <v>174</v>
      </c>
      <c r="C159" s="325"/>
      <c r="D159" s="325"/>
      <c r="E159" s="185"/>
      <c r="F159" s="185"/>
      <c r="G159" s="185"/>
      <c r="H159" s="64">
        <v>525</v>
      </c>
      <c r="I159" s="64">
        <v>0</v>
      </c>
      <c r="J159" s="64"/>
      <c r="K159" s="76">
        <f t="shared" si="6"/>
        <v>525</v>
      </c>
      <c r="L159" s="10"/>
      <c r="M159" s="10"/>
      <c r="N159" s="10"/>
    </row>
    <row r="160" spans="1:14" s="11" customFormat="1" ht="31.5" customHeight="1">
      <c r="A160" s="134" t="s">
        <v>96</v>
      </c>
      <c r="B160" s="144" t="s">
        <v>182</v>
      </c>
      <c r="C160" s="346" t="s">
        <v>15</v>
      </c>
      <c r="D160" s="346"/>
      <c r="E160" s="158" t="s">
        <v>116</v>
      </c>
      <c r="F160" s="158" t="s">
        <v>50</v>
      </c>
      <c r="G160" s="158" t="s">
        <v>10</v>
      </c>
      <c r="H160" s="101">
        <f>H161</f>
        <v>74</v>
      </c>
      <c r="I160" s="101">
        <f>I161</f>
        <v>0</v>
      </c>
      <c r="J160" s="101">
        <v>0</v>
      </c>
      <c r="K160" s="107">
        <f t="shared" si="6"/>
        <v>74</v>
      </c>
      <c r="L160" s="10"/>
      <c r="M160" s="10"/>
      <c r="N160" s="10"/>
    </row>
    <row r="161" spans="1:14" s="11" customFormat="1" ht="31.5" customHeight="1">
      <c r="A161" s="143"/>
      <c r="B161" s="149" t="s">
        <v>147</v>
      </c>
      <c r="C161" s="310"/>
      <c r="D161" s="310"/>
      <c r="E161" s="132"/>
      <c r="F161" s="132"/>
      <c r="G161" s="132"/>
      <c r="H161" s="113">
        <f>143.3-69.4+0.1</f>
        <v>74</v>
      </c>
      <c r="I161" s="113">
        <v>0</v>
      </c>
      <c r="J161" s="113"/>
      <c r="K161" s="150">
        <f t="shared" si="6"/>
        <v>74</v>
      </c>
      <c r="L161" s="10"/>
      <c r="M161" s="10"/>
      <c r="N161" s="10"/>
    </row>
    <row r="162" spans="1:14" s="11" customFormat="1" ht="36.75" customHeight="1">
      <c r="A162" s="134" t="s">
        <v>170</v>
      </c>
      <c r="B162" s="144" t="s">
        <v>165</v>
      </c>
      <c r="C162" s="346" t="s">
        <v>15</v>
      </c>
      <c r="D162" s="346"/>
      <c r="E162" s="158" t="s">
        <v>113</v>
      </c>
      <c r="F162" s="158" t="s">
        <v>50</v>
      </c>
      <c r="G162" s="158" t="s">
        <v>10</v>
      </c>
      <c r="H162" s="101">
        <f>H163</f>
        <v>0</v>
      </c>
      <c r="I162" s="101">
        <f>I163</f>
        <v>0</v>
      </c>
      <c r="J162" s="101">
        <v>0</v>
      </c>
      <c r="K162" s="107">
        <f t="shared" si="6"/>
        <v>0</v>
      </c>
      <c r="L162" s="10"/>
      <c r="M162" s="10"/>
      <c r="N162" s="10"/>
    </row>
    <row r="163" spans="1:14" s="11" customFormat="1" ht="20.25" customHeight="1">
      <c r="A163" s="136"/>
      <c r="B163" s="146" t="s">
        <v>175</v>
      </c>
      <c r="C163" s="325"/>
      <c r="D163" s="325"/>
      <c r="E163" s="185"/>
      <c r="F163" s="185"/>
      <c r="G163" s="185"/>
      <c r="H163" s="111">
        <f>1246.6-459.1-787.5</f>
        <v>0</v>
      </c>
      <c r="I163" s="111">
        <v>0</v>
      </c>
      <c r="J163" s="111"/>
      <c r="K163" s="111">
        <f t="shared" si="6"/>
        <v>0</v>
      </c>
      <c r="L163" s="10"/>
      <c r="M163" s="10"/>
      <c r="N163" s="10"/>
    </row>
    <row r="164" spans="1:14" s="11" customFormat="1" ht="27">
      <c r="A164" s="134" t="s">
        <v>275</v>
      </c>
      <c r="B164" s="144" t="s">
        <v>278</v>
      </c>
      <c r="C164" s="346" t="s">
        <v>15</v>
      </c>
      <c r="D164" s="346"/>
      <c r="E164" s="158" t="s">
        <v>279</v>
      </c>
      <c r="F164" s="158" t="s">
        <v>50</v>
      </c>
      <c r="G164" s="158" t="s">
        <v>10</v>
      </c>
      <c r="H164" s="101">
        <f>H165+H166</f>
        <v>123.6</v>
      </c>
      <c r="I164" s="101">
        <f>I165+I166</f>
        <v>0</v>
      </c>
      <c r="J164" s="101">
        <f>J165+J166</f>
        <v>0</v>
      </c>
      <c r="K164" s="101">
        <f>K165+K166</f>
        <v>123.6</v>
      </c>
      <c r="L164" s="10"/>
      <c r="M164" s="10"/>
      <c r="N164" s="10"/>
    </row>
    <row r="165" spans="1:14" s="11" customFormat="1" ht="27">
      <c r="A165" s="136"/>
      <c r="B165" s="146" t="s">
        <v>276</v>
      </c>
      <c r="C165" s="325"/>
      <c r="D165" s="325"/>
      <c r="E165" s="185"/>
      <c r="F165" s="185"/>
      <c r="G165" s="185"/>
      <c r="H165" s="111">
        <v>44.1</v>
      </c>
      <c r="I165" s="111"/>
      <c r="J165" s="111"/>
      <c r="K165" s="111">
        <f>H165+I165</f>
        <v>44.1</v>
      </c>
      <c r="L165" s="10"/>
      <c r="M165" s="10"/>
      <c r="N165" s="10"/>
    </row>
    <row r="166" spans="1:14" s="11" customFormat="1" ht="27">
      <c r="A166" s="137"/>
      <c r="B166" s="160" t="s">
        <v>277</v>
      </c>
      <c r="C166" s="427"/>
      <c r="D166" s="427"/>
      <c r="E166" s="189"/>
      <c r="F166" s="189"/>
      <c r="G166" s="189"/>
      <c r="H166" s="451">
        <v>79.5</v>
      </c>
      <c r="I166" s="451"/>
      <c r="J166" s="451"/>
      <c r="K166" s="451">
        <f>H166+I166</f>
        <v>79.5</v>
      </c>
      <c r="L166" s="10"/>
      <c r="M166" s="10"/>
      <c r="N166" s="10"/>
    </row>
    <row r="167" spans="1:14" s="11" customFormat="1" ht="27">
      <c r="A167" s="134" t="s">
        <v>318</v>
      </c>
      <c r="B167" s="144" t="s">
        <v>319</v>
      </c>
      <c r="C167" s="346" t="s">
        <v>15</v>
      </c>
      <c r="D167" s="346"/>
      <c r="E167" s="158" t="s">
        <v>321</v>
      </c>
      <c r="F167" s="158" t="s">
        <v>50</v>
      </c>
      <c r="G167" s="158" t="s">
        <v>10</v>
      </c>
      <c r="H167" s="101">
        <f>H168</f>
        <v>1000</v>
      </c>
      <c r="I167" s="101">
        <f>I168</f>
        <v>0</v>
      </c>
      <c r="J167" s="101" t="e">
        <f>J168+J169</f>
        <v>#REF!</v>
      </c>
      <c r="K167" s="101">
        <f>H167+I167</f>
        <v>1000</v>
      </c>
      <c r="L167" s="10"/>
      <c r="M167" s="10"/>
      <c r="N167" s="10"/>
    </row>
    <row r="168" spans="1:14" s="11" customFormat="1" ht="15.75" thickBot="1">
      <c r="A168" s="141"/>
      <c r="B168" s="264" t="s">
        <v>320</v>
      </c>
      <c r="C168" s="316"/>
      <c r="D168" s="316"/>
      <c r="E168" s="190"/>
      <c r="F168" s="190"/>
      <c r="G168" s="190"/>
      <c r="H168" s="266">
        <v>1000</v>
      </c>
      <c r="I168" s="266"/>
      <c r="J168" s="266"/>
      <c r="K168" s="266">
        <f>H168+I168</f>
        <v>1000</v>
      </c>
      <c r="L168" s="10"/>
      <c r="M168" s="10"/>
      <c r="N168" s="10"/>
    </row>
    <row r="169" spans="1:14" s="11" customFormat="1" ht="37.5" customHeight="1" thickBot="1">
      <c r="A169" s="295"/>
      <c r="B169" s="193" t="s">
        <v>74</v>
      </c>
      <c r="C169" s="380" t="s">
        <v>15</v>
      </c>
      <c r="D169" s="380"/>
      <c r="E169" s="194"/>
      <c r="F169" s="194"/>
      <c r="G169" s="194"/>
      <c r="H169" s="36">
        <f>H149+H153+H158+H160+H162+H164+H167</f>
        <v>2015.8000000000002</v>
      </c>
      <c r="I169" s="36">
        <f>I149+I153+I158+I160+I162+I164+I167</f>
        <v>2724.9</v>
      </c>
      <c r="J169" s="36" t="e">
        <f>J149+J153+#REF!+#REF!+J158+#REF!+#REF!+J160+J162+#REF!+#REF!+#REF!</f>
        <v>#REF!</v>
      </c>
      <c r="K169" s="36">
        <f t="shared" si="6"/>
        <v>4740.700000000001</v>
      </c>
      <c r="L169" s="10"/>
      <c r="M169" s="10"/>
      <c r="N169" s="10"/>
    </row>
    <row r="170" spans="1:14" s="11" customFormat="1" ht="27" customHeight="1" thickBot="1">
      <c r="A170" s="139"/>
      <c r="B170" s="37" t="s">
        <v>22</v>
      </c>
      <c r="C170" s="337" t="s">
        <v>48</v>
      </c>
      <c r="D170" s="338"/>
      <c r="E170" s="34"/>
      <c r="F170" s="34"/>
      <c r="G170" s="167"/>
      <c r="H170" s="168">
        <f>H103+H147+H169</f>
        <v>31068.300000000003</v>
      </c>
      <c r="I170" s="168">
        <f>I103+I147+I169</f>
        <v>5741.5</v>
      </c>
      <c r="J170" s="168" t="e">
        <f>J103+J147+J169</f>
        <v>#REF!</v>
      </c>
      <c r="K170" s="168">
        <f>K103+K147+K169</f>
        <v>36809.8</v>
      </c>
      <c r="L170" s="10"/>
      <c r="M170" s="10"/>
      <c r="N170" s="10"/>
    </row>
    <row r="171" spans="1:14" s="11" customFormat="1" ht="24" customHeight="1" thickBot="1">
      <c r="A171" s="165" t="s">
        <v>93</v>
      </c>
      <c r="B171" s="308" t="s">
        <v>150</v>
      </c>
      <c r="C171" s="308"/>
      <c r="D171" s="308"/>
      <c r="E171" s="308"/>
      <c r="F171" s="308"/>
      <c r="G171" s="102"/>
      <c r="H171" s="103"/>
      <c r="I171" s="103"/>
      <c r="J171" s="103"/>
      <c r="K171" s="103"/>
      <c r="L171" s="10"/>
      <c r="M171" s="10"/>
      <c r="N171" s="10"/>
    </row>
    <row r="172" spans="1:14" s="11" customFormat="1" ht="24" customHeight="1" thickBot="1">
      <c r="A172" s="133" t="s">
        <v>151</v>
      </c>
      <c r="B172" s="334" t="s">
        <v>152</v>
      </c>
      <c r="C172" s="335"/>
      <c r="D172" s="335"/>
      <c r="E172" s="335"/>
      <c r="F172" s="336"/>
      <c r="G172" s="102"/>
      <c r="H172" s="103"/>
      <c r="I172" s="103"/>
      <c r="J172" s="103"/>
      <c r="K172" s="103"/>
      <c r="L172" s="10"/>
      <c r="M172" s="10"/>
      <c r="N172" s="10"/>
    </row>
    <row r="173" spans="1:14" s="11" customFormat="1" ht="30.75" customHeight="1">
      <c r="A173" s="153" t="s">
        <v>34</v>
      </c>
      <c r="B173" s="104" t="s">
        <v>243</v>
      </c>
      <c r="C173" s="312" t="s">
        <v>153</v>
      </c>
      <c r="D173" s="312"/>
      <c r="E173" s="171" t="s">
        <v>166</v>
      </c>
      <c r="F173" s="171" t="s">
        <v>50</v>
      </c>
      <c r="G173" s="171" t="s">
        <v>10</v>
      </c>
      <c r="H173" s="105">
        <f>H174+H175</f>
        <v>420.7</v>
      </c>
      <c r="I173" s="105">
        <f>I174</f>
        <v>0</v>
      </c>
      <c r="J173" s="105">
        <v>0</v>
      </c>
      <c r="K173" s="105">
        <f>H173+I173</f>
        <v>420.7</v>
      </c>
      <c r="L173" s="10"/>
      <c r="M173" s="10"/>
      <c r="N173" s="10"/>
    </row>
    <row r="174" spans="1:14" s="11" customFormat="1" ht="17.25" customHeight="1">
      <c r="A174" s="166"/>
      <c r="B174" s="146" t="s">
        <v>242</v>
      </c>
      <c r="C174" s="311"/>
      <c r="D174" s="311"/>
      <c r="E174" s="166"/>
      <c r="F174" s="187"/>
      <c r="G174" s="187"/>
      <c r="H174" s="111">
        <f>97.4-4.7</f>
        <v>92.7</v>
      </c>
      <c r="I174" s="111">
        <f>I175</f>
        <v>0</v>
      </c>
      <c r="J174" s="78">
        <v>0</v>
      </c>
      <c r="K174" s="111">
        <f>H174+I174</f>
        <v>92.7</v>
      </c>
      <c r="L174" s="10"/>
      <c r="M174" s="10"/>
      <c r="N174" s="10"/>
    </row>
    <row r="175" spans="1:14" s="11" customFormat="1" ht="27" thickBot="1">
      <c r="A175" s="191"/>
      <c r="B175" s="192" t="s">
        <v>155</v>
      </c>
      <c r="C175" s="313"/>
      <c r="D175" s="313"/>
      <c r="E175" s="191"/>
      <c r="F175" s="172"/>
      <c r="G175" s="172"/>
      <c r="H175" s="258">
        <f>416.4-88.4</f>
        <v>328</v>
      </c>
      <c r="I175" s="258">
        <v>0</v>
      </c>
      <c r="J175" s="266"/>
      <c r="K175" s="258">
        <f>H175+I175</f>
        <v>328</v>
      </c>
      <c r="L175" s="10"/>
      <c r="M175" s="10"/>
      <c r="N175" s="10"/>
    </row>
    <row r="176" spans="1:14" s="11" customFormat="1" ht="33" customHeight="1" thickBot="1">
      <c r="A176" s="170"/>
      <c r="B176" s="193" t="s">
        <v>154</v>
      </c>
      <c r="C176" s="337" t="s">
        <v>153</v>
      </c>
      <c r="D176" s="338"/>
      <c r="E176" s="169"/>
      <c r="F176" s="169"/>
      <c r="G176" s="169"/>
      <c r="H176" s="36">
        <f>H173</f>
        <v>420.7</v>
      </c>
      <c r="I176" s="36">
        <f>I173</f>
        <v>0</v>
      </c>
      <c r="J176" s="97">
        <v>0</v>
      </c>
      <c r="K176" s="36">
        <f>H176+I176</f>
        <v>420.7</v>
      </c>
      <c r="L176" s="10"/>
      <c r="M176" s="10"/>
      <c r="N176" s="10"/>
    </row>
    <row r="177" spans="1:14" s="11" customFormat="1" ht="33" customHeight="1">
      <c r="A177" s="153" t="s">
        <v>52</v>
      </c>
      <c r="B177" s="312" t="s">
        <v>104</v>
      </c>
      <c r="C177" s="312"/>
      <c r="D177" s="312"/>
      <c r="E177" s="312"/>
      <c r="F177" s="312"/>
      <c r="G177" s="91"/>
      <c r="H177" s="206"/>
      <c r="I177" s="206"/>
      <c r="J177" s="196"/>
      <c r="K177" s="196"/>
      <c r="L177" s="10"/>
      <c r="M177" s="10"/>
      <c r="N177" s="10"/>
    </row>
    <row r="178" spans="1:14" s="11" customFormat="1" ht="23.25" customHeight="1">
      <c r="A178" s="135"/>
      <c r="B178" s="309" t="s">
        <v>35</v>
      </c>
      <c r="C178" s="309"/>
      <c r="D178" s="309"/>
      <c r="E178" s="309"/>
      <c r="F178" s="309"/>
      <c r="G178" s="309"/>
      <c r="H178" s="201"/>
      <c r="I178" s="201"/>
      <c r="J178" s="196"/>
      <c r="K178" s="196"/>
      <c r="L178" s="10"/>
      <c r="M178" s="10"/>
      <c r="N178" s="10"/>
    </row>
    <row r="179" spans="1:14" s="11" customFormat="1" ht="33" customHeight="1">
      <c r="A179" s="134" t="s">
        <v>40</v>
      </c>
      <c r="B179" s="452" t="s">
        <v>200</v>
      </c>
      <c r="C179" s="323"/>
      <c r="D179" s="323"/>
      <c r="E179" s="241"/>
      <c r="F179" s="241"/>
      <c r="G179" s="241"/>
      <c r="H179" s="201">
        <f>H180+H181</f>
        <v>3481.1</v>
      </c>
      <c r="I179" s="201">
        <f>I180+I181</f>
        <v>0</v>
      </c>
      <c r="J179" s="196"/>
      <c r="K179" s="201">
        <f>H179+I179</f>
        <v>3481.1</v>
      </c>
      <c r="L179" s="10"/>
      <c r="M179" s="10"/>
      <c r="N179" s="10"/>
    </row>
    <row r="180" spans="1:14" s="11" customFormat="1" ht="27.75" customHeight="1">
      <c r="A180" s="138"/>
      <c r="B180" s="453" t="s">
        <v>210</v>
      </c>
      <c r="C180" s="304" t="s">
        <v>100</v>
      </c>
      <c r="D180" s="304"/>
      <c r="E180" s="166" t="s">
        <v>61</v>
      </c>
      <c r="F180" s="166" t="s">
        <v>50</v>
      </c>
      <c r="G180" s="166" t="s">
        <v>10</v>
      </c>
      <c r="H180" s="454">
        <v>2907.5</v>
      </c>
      <c r="I180" s="454">
        <v>0</v>
      </c>
      <c r="J180" s="296"/>
      <c r="K180" s="454">
        <f>H180+I180</f>
        <v>2907.5</v>
      </c>
      <c r="L180" s="10"/>
      <c r="M180" s="10"/>
      <c r="N180" s="10"/>
    </row>
    <row r="181" spans="1:14" s="11" customFormat="1" ht="27.75" customHeight="1" thickBot="1">
      <c r="A181" s="455"/>
      <c r="B181" s="456" t="s">
        <v>323</v>
      </c>
      <c r="C181" s="457" t="s">
        <v>46</v>
      </c>
      <c r="D181" s="458"/>
      <c r="E181" s="459" t="s">
        <v>322</v>
      </c>
      <c r="F181" s="459" t="s">
        <v>50</v>
      </c>
      <c r="G181" s="459" t="s">
        <v>10</v>
      </c>
      <c r="H181" s="460">
        <v>573.6</v>
      </c>
      <c r="I181" s="460">
        <v>0</v>
      </c>
      <c r="J181" s="461"/>
      <c r="K181" s="460">
        <f>H181+I181</f>
        <v>573.6</v>
      </c>
      <c r="L181" s="10"/>
      <c r="M181" s="10"/>
      <c r="N181" s="10"/>
    </row>
    <row r="182" spans="1:14" s="11" customFormat="1" ht="39" customHeight="1" thickBot="1">
      <c r="A182" s="195"/>
      <c r="B182" s="203" t="s">
        <v>105</v>
      </c>
      <c r="C182" s="462" t="s">
        <v>49</v>
      </c>
      <c r="D182" s="462"/>
      <c r="E182" s="463"/>
      <c r="F182" s="463"/>
      <c r="G182" s="463"/>
      <c r="H182" s="38">
        <f>H179</f>
        <v>3481.1</v>
      </c>
      <c r="I182" s="38">
        <f>I179</f>
        <v>0</v>
      </c>
      <c r="J182" s="38">
        <f>J179</f>
        <v>0</v>
      </c>
      <c r="K182" s="38">
        <f>K179</f>
        <v>3481.1</v>
      </c>
      <c r="L182" s="10"/>
      <c r="M182" s="10"/>
      <c r="N182" s="10"/>
    </row>
    <row r="183" spans="1:11" s="12" customFormat="1" ht="19.5" customHeight="1">
      <c r="A183" s="133" t="s">
        <v>54</v>
      </c>
      <c r="B183" s="307" t="s">
        <v>39</v>
      </c>
      <c r="C183" s="298"/>
      <c r="D183" s="298"/>
      <c r="E183" s="298"/>
      <c r="F183" s="298"/>
      <c r="G183" s="299"/>
      <c r="H183" s="197"/>
      <c r="I183" s="197"/>
      <c r="J183" s="92"/>
      <c r="K183" s="197"/>
    </row>
    <row r="184" spans="1:11" s="12" customFormat="1" ht="19.5" customHeight="1">
      <c r="A184" s="198" t="s">
        <v>42</v>
      </c>
      <c r="B184" s="300" t="s">
        <v>23</v>
      </c>
      <c r="C184" s="301"/>
      <c r="D184" s="301"/>
      <c r="E184" s="301"/>
      <c r="F184" s="301"/>
      <c r="G184" s="302"/>
      <c r="H184" s="199"/>
      <c r="I184" s="199"/>
      <c r="J184" s="93"/>
      <c r="K184" s="199"/>
    </row>
    <row r="185" spans="1:14" s="11" customFormat="1" ht="21" customHeight="1">
      <c r="A185" s="134" t="s">
        <v>91</v>
      </c>
      <c r="B185" s="179" t="s">
        <v>197</v>
      </c>
      <c r="C185" s="464" t="s">
        <v>24</v>
      </c>
      <c r="D185" s="464"/>
      <c r="E185" s="179" t="s">
        <v>198</v>
      </c>
      <c r="F185" s="179" t="s">
        <v>50</v>
      </c>
      <c r="G185" s="179" t="s">
        <v>10</v>
      </c>
      <c r="H185" s="201">
        <f>H186</f>
        <v>118</v>
      </c>
      <c r="I185" s="201">
        <f>I186</f>
        <v>0</v>
      </c>
      <c r="J185" s="196"/>
      <c r="K185" s="201">
        <f>H185+I185</f>
        <v>118</v>
      </c>
      <c r="L185" s="10"/>
      <c r="M185" s="10"/>
      <c r="N185" s="10"/>
    </row>
    <row r="186" spans="1:14" s="11" customFormat="1" ht="60" customHeight="1" thickBot="1">
      <c r="A186" s="465"/>
      <c r="B186" s="466" t="s">
        <v>199</v>
      </c>
      <c r="C186" s="467"/>
      <c r="D186" s="467"/>
      <c r="E186" s="468"/>
      <c r="F186" s="468"/>
      <c r="G186" s="468"/>
      <c r="H186" s="469">
        <v>118</v>
      </c>
      <c r="I186" s="469">
        <v>0</v>
      </c>
      <c r="J186" s="97"/>
      <c r="K186" s="469">
        <f>H186+I186</f>
        <v>118</v>
      </c>
      <c r="L186" s="10"/>
      <c r="M186" s="10"/>
      <c r="N186" s="10"/>
    </row>
    <row r="187" spans="1:14" s="11" customFormat="1" ht="24.75" customHeight="1" thickBot="1">
      <c r="A187" s="200"/>
      <c r="B187" s="35" t="s">
        <v>77</v>
      </c>
      <c r="C187" s="308" t="s">
        <v>24</v>
      </c>
      <c r="D187" s="308"/>
      <c r="E187" s="170" t="s">
        <v>53</v>
      </c>
      <c r="F187" s="170" t="s">
        <v>50</v>
      </c>
      <c r="G187" s="170" t="s">
        <v>10</v>
      </c>
      <c r="H187" s="202">
        <f>H185</f>
        <v>118</v>
      </c>
      <c r="I187" s="202">
        <f>I185</f>
        <v>0</v>
      </c>
      <c r="J187" s="202">
        <f>J185</f>
        <v>0</v>
      </c>
      <c r="K187" s="202">
        <f>K185</f>
        <v>118</v>
      </c>
      <c r="L187" s="10"/>
      <c r="M187" s="10"/>
      <c r="N187" s="10"/>
    </row>
    <row r="188" spans="1:14" s="11" customFormat="1" ht="42" customHeight="1" thickBot="1">
      <c r="A188" s="200"/>
      <c r="B188" s="204" t="s">
        <v>41</v>
      </c>
      <c r="C188" s="305" t="s">
        <v>55</v>
      </c>
      <c r="D188" s="305"/>
      <c r="E188" s="470"/>
      <c r="F188" s="470"/>
      <c r="G188" s="470"/>
      <c r="H188" s="205">
        <f>H187</f>
        <v>118</v>
      </c>
      <c r="I188" s="205">
        <f>I187</f>
        <v>0</v>
      </c>
      <c r="J188" s="205">
        <f>J187</f>
        <v>0</v>
      </c>
      <c r="K188" s="205">
        <f>K187</f>
        <v>118</v>
      </c>
      <c r="L188" s="10"/>
      <c r="M188" s="10"/>
      <c r="N188" s="10"/>
    </row>
    <row r="189" spans="1:11" s="12" customFormat="1" ht="24" customHeight="1">
      <c r="A189" s="154" t="s">
        <v>92</v>
      </c>
      <c r="B189" s="320" t="s">
        <v>43</v>
      </c>
      <c r="C189" s="320"/>
      <c r="D189" s="320"/>
      <c r="E189" s="320"/>
      <c r="F189" s="320"/>
      <c r="G189" s="106"/>
      <c r="H189" s="92"/>
      <c r="I189" s="92"/>
      <c r="J189" s="92"/>
      <c r="K189" s="92"/>
    </row>
    <row r="190" spans="1:11" s="12" customFormat="1" ht="30.75">
      <c r="A190" s="134" t="s">
        <v>84</v>
      </c>
      <c r="B190" s="471" t="s">
        <v>186</v>
      </c>
      <c r="C190" s="472" t="s">
        <v>106</v>
      </c>
      <c r="D190" s="472"/>
      <c r="E190" s="473" t="s">
        <v>62</v>
      </c>
      <c r="F190" s="473" t="s">
        <v>50</v>
      </c>
      <c r="G190" s="473" t="s">
        <v>10</v>
      </c>
      <c r="H190" s="284">
        <f>1285.5-500+787.5</f>
        <v>1573</v>
      </c>
      <c r="I190" s="284">
        <v>0</v>
      </c>
      <c r="J190" s="284"/>
      <c r="K190" s="284">
        <f aca="true" t="shared" si="7" ref="K190:K197">H190+I190</f>
        <v>1573</v>
      </c>
    </row>
    <row r="191" spans="1:11" s="12" customFormat="1" ht="15">
      <c r="A191" s="134" t="s">
        <v>201</v>
      </c>
      <c r="B191" s="474" t="s">
        <v>247</v>
      </c>
      <c r="C191" s="472" t="s">
        <v>106</v>
      </c>
      <c r="D191" s="472"/>
      <c r="E191" s="475" t="s">
        <v>62</v>
      </c>
      <c r="F191" s="475" t="s">
        <v>50</v>
      </c>
      <c r="G191" s="475"/>
      <c r="H191" s="285">
        <f>H192+H193</f>
        <v>4789.400000000001</v>
      </c>
      <c r="I191" s="285">
        <f>I192+I193</f>
        <v>0</v>
      </c>
      <c r="J191" s="286"/>
      <c r="K191" s="285">
        <f t="shared" si="7"/>
        <v>4789.400000000001</v>
      </c>
    </row>
    <row r="192" spans="1:11" s="12" customFormat="1" ht="15">
      <c r="A192" s="476"/>
      <c r="B192" s="477" t="s">
        <v>246</v>
      </c>
      <c r="C192" s="478"/>
      <c r="D192" s="479"/>
      <c r="E192" s="480"/>
      <c r="F192" s="480"/>
      <c r="G192" s="480" t="s">
        <v>10</v>
      </c>
      <c r="H192" s="454">
        <f>3902.1+680</f>
        <v>4582.1</v>
      </c>
      <c r="I192" s="454">
        <v>0</v>
      </c>
      <c r="J192" s="454"/>
      <c r="K192" s="454">
        <f t="shared" si="7"/>
        <v>4582.1</v>
      </c>
    </row>
    <row r="193" spans="1:11" s="12" customFormat="1" ht="30.75">
      <c r="A193" s="481"/>
      <c r="B193" s="482" t="s">
        <v>248</v>
      </c>
      <c r="C193" s="483"/>
      <c r="D193" s="484"/>
      <c r="E193" s="485"/>
      <c r="F193" s="485"/>
      <c r="G193" s="485" t="s">
        <v>80</v>
      </c>
      <c r="H193" s="486">
        <v>207.3</v>
      </c>
      <c r="I193" s="486">
        <v>0</v>
      </c>
      <c r="J193" s="486"/>
      <c r="K193" s="486">
        <f t="shared" si="7"/>
        <v>207.3</v>
      </c>
    </row>
    <row r="194" spans="1:11" s="12" customFormat="1" ht="15">
      <c r="A194" s="198" t="s">
        <v>211</v>
      </c>
      <c r="B194" s="474" t="s">
        <v>79</v>
      </c>
      <c r="C194" s="487" t="s">
        <v>106</v>
      </c>
      <c r="D194" s="487"/>
      <c r="E194" s="475" t="s">
        <v>62</v>
      </c>
      <c r="F194" s="475" t="s">
        <v>50</v>
      </c>
      <c r="G194" s="475" t="s">
        <v>10</v>
      </c>
      <c r="H194" s="285">
        <f>505+400+468.3+99+98.7</f>
        <v>1571</v>
      </c>
      <c r="I194" s="285">
        <v>0</v>
      </c>
      <c r="J194" s="286"/>
      <c r="K194" s="285">
        <f t="shared" si="7"/>
        <v>1571</v>
      </c>
    </row>
    <row r="195" spans="1:11" s="12" customFormat="1" ht="62.25">
      <c r="A195" s="198" t="s">
        <v>299</v>
      </c>
      <c r="B195" s="474" t="s">
        <v>304</v>
      </c>
      <c r="C195" s="488" t="s">
        <v>106</v>
      </c>
      <c r="D195" s="489"/>
      <c r="E195" s="475" t="s">
        <v>62</v>
      </c>
      <c r="F195" s="475" t="s">
        <v>50</v>
      </c>
      <c r="G195" s="475" t="s">
        <v>80</v>
      </c>
      <c r="H195" s="285">
        <v>126.5</v>
      </c>
      <c r="I195" s="285">
        <v>0</v>
      </c>
      <c r="J195" s="285"/>
      <c r="K195" s="285">
        <f>H195+I195</f>
        <v>126.5</v>
      </c>
    </row>
    <row r="196" spans="1:11" s="12" customFormat="1" ht="63" thickBot="1">
      <c r="A196" s="207" t="s">
        <v>329</v>
      </c>
      <c r="B196" s="490" t="s">
        <v>330</v>
      </c>
      <c r="C196" s="491" t="s">
        <v>106</v>
      </c>
      <c r="D196" s="491"/>
      <c r="E196" s="492" t="s">
        <v>62</v>
      </c>
      <c r="F196" s="492" t="s">
        <v>50</v>
      </c>
      <c r="G196" s="492" t="s">
        <v>10</v>
      </c>
      <c r="H196" s="493">
        <v>500</v>
      </c>
      <c r="I196" s="493">
        <v>0</v>
      </c>
      <c r="J196" s="493"/>
      <c r="K196" s="493">
        <f>H196+I196</f>
        <v>500</v>
      </c>
    </row>
    <row r="197" spans="1:11" s="12" customFormat="1" ht="34.5" customHeight="1" thickBot="1">
      <c r="A197" s="170"/>
      <c r="B197" s="204" t="s">
        <v>45</v>
      </c>
      <c r="C197" s="494" t="s">
        <v>106</v>
      </c>
      <c r="D197" s="495"/>
      <c r="E197" s="496"/>
      <c r="F197" s="496"/>
      <c r="G197" s="496"/>
      <c r="H197" s="497">
        <f>H190+H191+H194+H195+H196</f>
        <v>8559.900000000001</v>
      </c>
      <c r="I197" s="497">
        <f>I190+I191+I194+I195</f>
        <v>0</v>
      </c>
      <c r="J197" s="497">
        <f>SUM(J190:J194)</f>
        <v>0</v>
      </c>
      <c r="K197" s="497">
        <f t="shared" si="7"/>
        <v>8559.900000000001</v>
      </c>
    </row>
    <row r="198" spans="1:11" s="12" customFormat="1" ht="27.75" customHeight="1">
      <c r="A198" s="153" t="s">
        <v>228</v>
      </c>
      <c r="B198" s="312" t="s">
        <v>94</v>
      </c>
      <c r="C198" s="312"/>
      <c r="D198" s="312"/>
      <c r="E198" s="312"/>
      <c r="F198" s="312"/>
      <c r="G198" s="498"/>
      <c r="H198" s="499"/>
      <c r="I198" s="499"/>
      <c r="J198" s="499"/>
      <c r="K198" s="500"/>
    </row>
    <row r="199" spans="1:11" s="12" customFormat="1" ht="27.75" customHeight="1">
      <c r="A199" s="135"/>
      <c r="B199" s="309" t="s">
        <v>229</v>
      </c>
      <c r="C199" s="309"/>
      <c r="D199" s="309"/>
      <c r="E199" s="309"/>
      <c r="F199" s="309"/>
      <c r="G199" s="309"/>
      <c r="H199" s="201"/>
      <c r="I199" s="201"/>
      <c r="J199" s="297"/>
      <c r="K199" s="297"/>
    </row>
    <row r="200" spans="1:11" s="12" customFormat="1" ht="27.75" customHeight="1">
      <c r="A200" s="134" t="s">
        <v>230</v>
      </c>
      <c r="B200" s="72" t="s">
        <v>231</v>
      </c>
      <c r="C200" s="323" t="s">
        <v>95</v>
      </c>
      <c r="D200" s="323"/>
      <c r="E200" s="241" t="s">
        <v>241</v>
      </c>
      <c r="F200" s="241" t="s">
        <v>50</v>
      </c>
      <c r="G200" s="241" t="s">
        <v>10</v>
      </c>
      <c r="H200" s="201">
        <f>H201</f>
        <v>0</v>
      </c>
      <c r="I200" s="201">
        <f>I201</f>
        <v>0</v>
      </c>
      <c r="J200" s="196"/>
      <c r="K200" s="201">
        <f>K201</f>
        <v>0</v>
      </c>
    </row>
    <row r="201" spans="1:11" s="12" customFormat="1" ht="27.75" customHeight="1">
      <c r="A201" s="134"/>
      <c r="B201" s="259" t="s">
        <v>232</v>
      </c>
      <c r="C201" s="353"/>
      <c r="D201" s="353"/>
      <c r="E201" s="73"/>
      <c r="F201" s="73"/>
      <c r="G201" s="73"/>
      <c r="H201" s="260">
        <v>0</v>
      </c>
      <c r="I201" s="260">
        <f>800-800</f>
        <v>0</v>
      </c>
      <c r="J201" s="196"/>
      <c r="K201" s="260">
        <f>H201+I201</f>
        <v>0</v>
      </c>
    </row>
    <row r="202" spans="1:11" s="12" customFormat="1" ht="33.75" customHeight="1" thickBot="1">
      <c r="A202" s="207"/>
      <c r="B202" s="203" t="s">
        <v>233</v>
      </c>
      <c r="C202" s="306" t="s">
        <v>97</v>
      </c>
      <c r="D202" s="306"/>
      <c r="E202" s="209"/>
      <c r="F202" s="209"/>
      <c r="G202" s="209"/>
      <c r="H202" s="208">
        <f>H200</f>
        <v>0</v>
      </c>
      <c r="I202" s="208">
        <f>I200</f>
        <v>0</v>
      </c>
      <c r="J202" s="208">
        <f>J200</f>
        <v>0</v>
      </c>
      <c r="K202" s="208">
        <f>K200</f>
        <v>0</v>
      </c>
    </row>
    <row r="203" spans="1:11" s="12" customFormat="1" ht="33.75" customHeight="1">
      <c r="A203" s="153" t="s">
        <v>311</v>
      </c>
      <c r="B203" s="312" t="s">
        <v>312</v>
      </c>
      <c r="C203" s="312"/>
      <c r="D203" s="312"/>
      <c r="E203" s="312"/>
      <c r="F203" s="312"/>
      <c r="G203" s="498"/>
      <c r="H203" s="499"/>
      <c r="I203" s="499"/>
      <c r="J203" s="499"/>
      <c r="K203" s="500"/>
    </row>
    <row r="204" spans="1:11" s="12" customFormat="1" ht="66" customHeight="1">
      <c r="A204" s="134" t="s">
        <v>313</v>
      </c>
      <c r="B204" s="501" t="s">
        <v>316</v>
      </c>
      <c r="C204" s="323" t="s">
        <v>314</v>
      </c>
      <c r="D204" s="323"/>
      <c r="E204" s="241" t="s">
        <v>315</v>
      </c>
      <c r="F204" s="241" t="s">
        <v>50</v>
      </c>
      <c r="G204" s="241" t="s">
        <v>80</v>
      </c>
      <c r="H204" s="201">
        <v>40.1</v>
      </c>
      <c r="I204" s="201">
        <v>0</v>
      </c>
      <c r="J204" s="196"/>
      <c r="K204" s="201">
        <f>H204+I204</f>
        <v>40.1</v>
      </c>
    </row>
    <row r="205" spans="1:11" s="12" customFormat="1" ht="33.75" customHeight="1" thickBot="1">
      <c r="A205" s="207"/>
      <c r="B205" s="203" t="s">
        <v>317</v>
      </c>
      <c r="C205" s="306" t="s">
        <v>163</v>
      </c>
      <c r="D205" s="306"/>
      <c r="E205" s="209"/>
      <c r="F205" s="209"/>
      <c r="G205" s="209"/>
      <c r="H205" s="208">
        <f>H204</f>
        <v>40.1</v>
      </c>
      <c r="I205" s="208">
        <f>I204</f>
        <v>0</v>
      </c>
      <c r="J205" s="208">
        <f>J204</f>
        <v>0</v>
      </c>
      <c r="K205" s="208">
        <f>K204</f>
        <v>40.1</v>
      </c>
    </row>
    <row r="206" spans="1:11" s="12" customFormat="1" ht="30.75" customHeight="1" thickBot="1" thickTop="1">
      <c r="A206" s="155"/>
      <c r="B206" s="361" t="s">
        <v>7</v>
      </c>
      <c r="C206" s="361"/>
      <c r="D206" s="361"/>
      <c r="E206" s="361"/>
      <c r="F206" s="361"/>
      <c r="G206" s="88"/>
      <c r="H206" s="89">
        <f>H170+H176+H182+H188+H197+H202+H205</f>
        <v>43688.100000000006</v>
      </c>
      <c r="I206" s="89">
        <f>I170+I176+I182+I188+I197+I202+I205</f>
        <v>5741.5</v>
      </c>
      <c r="J206" s="89" t="e">
        <f>#REF!+J176+#REF!+#REF!+J197</f>
        <v>#REF!</v>
      </c>
      <c r="K206" s="89">
        <f>H206+I206</f>
        <v>49429.600000000006</v>
      </c>
    </row>
    <row r="207" spans="1:11" s="13" customFormat="1" ht="55.5" customHeight="1" thickBot="1" thickTop="1">
      <c r="A207" s="319" t="s">
        <v>78</v>
      </c>
      <c r="B207" s="319"/>
      <c r="C207" s="319"/>
      <c r="D207" s="319"/>
      <c r="E207" s="319"/>
      <c r="F207" s="319"/>
      <c r="G207" s="319"/>
      <c r="H207" s="156">
        <f>H65+H206</f>
        <v>63166.600000000006</v>
      </c>
      <c r="I207" s="156">
        <f>I65+I206</f>
        <v>110150.5</v>
      </c>
      <c r="J207" s="156" t="e">
        <f>J65+J206</f>
        <v>#REF!</v>
      </c>
      <c r="K207" s="156">
        <f>H207+I207</f>
        <v>173317.1</v>
      </c>
    </row>
    <row r="208" spans="1:11" ht="12.75">
      <c r="A208" s="5"/>
      <c r="B208" s="14"/>
      <c r="C208" s="15"/>
      <c r="D208" s="15"/>
      <c r="E208" s="15"/>
      <c r="F208" s="15"/>
      <c r="G208" s="15"/>
      <c r="H208" s="15"/>
      <c r="I208" s="15"/>
      <c r="J208" s="15"/>
      <c r="K208" s="6"/>
    </row>
    <row r="209" spans="1:11" ht="12.75">
      <c r="A209" s="2"/>
      <c r="B209" s="2"/>
      <c r="C209" s="16"/>
      <c r="D209" s="16"/>
      <c r="E209" s="16"/>
      <c r="F209" s="16"/>
      <c r="G209" s="16"/>
      <c r="H209" s="16"/>
      <c r="I209" s="16"/>
      <c r="J209" s="16"/>
      <c r="K209" s="17"/>
    </row>
  </sheetData>
  <mergeCells count="202">
    <mergeCell ref="C205:D205"/>
    <mergeCell ref="G198:K198"/>
    <mergeCell ref="G203:K203"/>
    <mergeCell ref="C204:D204"/>
    <mergeCell ref="C200:D200"/>
    <mergeCell ref="C201:D201"/>
    <mergeCell ref="C202:D202"/>
    <mergeCell ref="B177:F177"/>
    <mergeCell ref="B178:G178"/>
    <mergeCell ref="C179:D179"/>
    <mergeCell ref="C180:D180"/>
    <mergeCell ref="C181:D181"/>
    <mergeCell ref="B203:F203"/>
    <mergeCell ref="C187:D187"/>
    <mergeCell ref="C186:D186"/>
    <mergeCell ref="C196:D196"/>
    <mergeCell ref="C185:D185"/>
    <mergeCell ref="C182:D182"/>
    <mergeCell ref="B183:G183"/>
    <mergeCell ref="B184:G184"/>
    <mergeCell ref="C111:D111"/>
    <mergeCell ref="C118:D118"/>
    <mergeCell ref="C130:D130"/>
    <mergeCell ref="C143:D143"/>
    <mergeCell ref="C139:D139"/>
    <mergeCell ref="C112:D112"/>
    <mergeCell ref="C113:D113"/>
    <mergeCell ref="C116:D116"/>
    <mergeCell ref="C125:D125"/>
    <mergeCell ref="C126:D126"/>
    <mergeCell ref="B112:B113"/>
    <mergeCell ref="C142:D142"/>
    <mergeCell ref="C72:D72"/>
    <mergeCell ref="C100:D100"/>
    <mergeCell ref="C122:D122"/>
    <mergeCell ref="C132:D132"/>
    <mergeCell ref="C106:D106"/>
    <mergeCell ref="C107:D107"/>
    <mergeCell ref="C109:D109"/>
    <mergeCell ref="C110:D110"/>
    <mergeCell ref="C121:D121"/>
    <mergeCell ref="C119:D119"/>
    <mergeCell ref="C115:D115"/>
    <mergeCell ref="C123:D123"/>
    <mergeCell ref="C154:D154"/>
    <mergeCell ref="C149:D149"/>
    <mergeCell ref="C151:D151"/>
    <mergeCell ref="C152:D152"/>
    <mergeCell ref="C150:D150"/>
    <mergeCell ref="C153:D153"/>
    <mergeCell ref="B148:G148"/>
    <mergeCell ref="C147:D147"/>
    <mergeCell ref="C176:D176"/>
    <mergeCell ref="C117:D117"/>
    <mergeCell ref="B172:F172"/>
    <mergeCell ref="C170:D170"/>
    <mergeCell ref="C155:D155"/>
    <mergeCell ref="B155:B156"/>
    <mergeCell ref="C169:D169"/>
    <mergeCell ref="C159:D159"/>
    <mergeCell ref="A192:A193"/>
    <mergeCell ref="C194:D194"/>
    <mergeCell ref="C191:D191"/>
    <mergeCell ref="C188:D188"/>
    <mergeCell ref="C162:D162"/>
    <mergeCell ref="C161:D161"/>
    <mergeCell ref="C160:D160"/>
    <mergeCell ref="C163:D163"/>
    <mergeCell ref="C164:D164"/>
    <mergeCell ref="C165:D165"/>
    <mergeCell ref="C166:D166"/>
    <mergeCell ref="B171:F171"/>
    <mergeCell ref="C167:D167"/>
    <mergeCell ref="C168:D168"/>
    <mergeCell ref="C174:D174"/>
    <mergeCell ref="C173:D173"/>
    <mergeCell ref="C175:D175"/>
    <mergeCell ref="A207:G207"/>
    <mergeCell ref="B206:F206"/>
    <mergeCell ref="C197:D197"/>
    <mergeCell ref="B189:F189"/>
    <mergeCell ref="C190:D190"/>
    <mergeCell ref="B198:F198"/>
    <mergeCell ref="B199:G199"/>
    <mergeCell ref="E1:K1"/>
    <mergeCell ref="B17:F17"/>
    <mergeCell ref="K15:K16"/>
    <mergeCell ref="E15:E16"/>
    <mergeCell ref="C2:K2"/>
    <mergeCell ref="C5:K5"/>
    <mergeCell ref="A13:K13"/>
    <mergeCell ref="C4:K4"/>
    <mergeCell ref="B3:K3"/>
    <mergeCell ref="C6:K6"/>
    <mergeCell ref="C7:K7"/>
    <mergeCell ref="C10:K10"/>
    <mergeCell ref="A11:K11"/>
    <mergeCell ref="A12:K12"/>
    <mergeCell ref="C8:K8"/>
    <mergeCell ref="A15:A16"/>
    <mergeCell ref="B18:F18"/>
    <mergeCell ref="G15:G16"/>
    <mergeCell ref="F15:F16"/>
    <mergeCell ref="C15:D16"/>
    <mergeCell ref="B15:B16"/>
    <mergeCell ref="H15:J15"/>
    <mergeCell ref="B67:F67"/>
    <mergeCell ref="C124:D124"/>
    <mergeCell ref="C158:D158"/>
    <mergeCell ref="B68:G68"/>
    <mergeCell ref="C105:D105"/>
    <mergeCell ref="C129:D129"/>
    <mergeCell ref="C134:D134"/>
    <mergeCell ref="C127:D127"/>
    <mergeCell ref="C70:D70"/>
    <mergeCell ref="C128:D128"/>
    <mergeCell ref="C140:D140"/>
    <mergeCell ref="C141:D141"/>
    <mergeCell ref="C137:D137"/>
    <mergeCell ref="C138:D138"/>
    <mergeCell ref="C136:D136"/>
    <mergeCell ref="C135:D135"/>
    <mergeCell ref="C131:D131"/>
    <mergeCell ref="C43:D43"/>
    <mergeCell ref="B45:F45"/>
    <mergeCell ref="B44:F44"/>
    <mergeCell ref="B39:G39"/>
    <mergeCell ref="C40:D40"/>
    <mergeCell ref="C42:D42"/>
    <mergeCell ref="B38:F38"/>
    <mergeCell ref="C21:D21"/>
    <mergeCell ref="B28:F28"/>
    <mergeCell ref="C29:D29"/>
    <mergeCell ref="C30:D30"/>
    <mergeCell ref="C37:D37"/>
    <mergeCell ref="C23:D23"/>
    <mergeCell ref="C22:D22"/>
    <mergeCell ref="C34:D34"/>
    <mergeCell ref="B35:B36"/>
    <mergeCell ref="C35:D35"/>
    <mergeCell ref="C27:D27"/>
    <mergeCell ref="B19:F19"/>
    <mergeCell ref="C26:D26"/>
    <mergeCell ref="C102:D102"/>
    <mergeCell ref="C89:D89"/>
    <mergeCell ref="C20:D20"/>
    <mergeCell ref="C25:D25"/>
    <mergeCell ref="C46:D46"/>
    <mergeCell ref="C24:D24"/>
    <mergeCell ref="C41:D41"/>
    <mergeCell ref="C31:D31"/>
    <mergeCell ref="C32:D32"/>
    <mergeCell ref="C36:D36"/>
    <mergeCell ref="C78:D78"/>
    <mergeCell ref="C69:D69"/>
    <mergeCell ref="B104:G104"/>
    <mergeCell ref="C103:D103"/>
    <mergeCell ref="C71:D71"/>
    <mergeCell ref="C75:D75"/>
    <mergeCell ref="C76:D76"/>
    <mergeCell ref="C73:D73"/>
    <mergeCell ref="C74:D74"/>
    <mergeCell ref="C101:D101"/>
    <mergeCell ref="C48:D48"/>
    <mergeCell ref="C49:D49"/>
    <mergeCell ref="C61:D61"/>
    <mergeCell ref="B66:F66"/>
    <mergeCell ref="C54:D54"/>
    <mergeCell ref="C56:D56"/>
    <mergeCell ref="C64:D64"/>
    <mergeCell ref="B65:F65"/>
    <mergeCell ref="C57:D57"/>
    <mergeCell ref="C99:D99"/>
    <mergeCell ref="C85:D85"/>
    <mergeCell ref="C82:D82"/>
    <mergeCell ref="C94:D94"/>
    <mergeCell ref="C95:D95"/>
    <mergeCell ref="C98:D98"/>
    <mergeCell ref="C87:D87"/>
    <mergeCell ref="C93:D93"/>
    <mergeCell ref="C88:D88"/>
    <mergeCell ref="C84:D84"/>
    <mergeCell ref="C97:D97"/>
    <mergeCell ref="B96:B97"/>
    <mergeCell ref="C195:D195"/>
    <mergeCell ref="C83:D83"/>
    <mergeCell ref="C144:D144"/>
    <mergeCell ref="C145:D145"/>
    <mergeCell ref="C120:D120"/>
    <mergeCell ref="C108:D108"/>
    <mergeCell ref="C114:D114"/>
    <mergeCell ref="C92:D92"/>
    <mergeCell ref="B85:B86"/>
    <mergeCell ref="C86:D86"/>
    <mergeCell ref="C96:D96"/>
    <mergeCell ref="C47:D47"/>
    <mergeCell ref="C77:D77"/>
    <mergeCell ref="C81:D81"/>
    <mergeCell ref="C80:D80"/>
    <mergeCell ref="C79:D79"/>
    <mergeCell ref="C90:D90"/>
    <mergeCell ref="C91:D91"/>
  </mergeCells>
  <printOptions horizontalCentered="1"/>
  <pageMargins left="1.1023622047244095" right="0.9055118110236221" top="0.7874015748031497" bottom="0.7874015748031497" header="0.5118110236220472" footer="0.5118110236220472"/>
  <pageSetup fitToHeight="11" fitToWidth="1" horizontalDpi="600" verticalDpi="600" orientation="portrait" paperSize="9" scale="5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УПиС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Стребань Лидия григорьевна</dc:creator>
  <cp:keywords/>
  <dc:description/>
  <cp:lastModifiedBy>User</cp:lastModifiedBy>
  <cp:lastPrinted>2012-09-21T08:40:01Z</cp:lastPrinted>
  <dcterms:created xsi:type="dcterms:W3CDTF">2005-01-13T11:18:31Z</dcterms:created>
  <dcterms:modified xsi:type="dcterms:W3CDTF">2012-09-21T08:40:08Z</dcterms:modified>
  <cp:category/>
  <cp:version/>
  <cp:contentType/>
  <cp:contentStatus/>
</cp:coreProperties>
</file>