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дек" sheetId="1" r:id="rId1"/>
  </sheets>
  <definedNames>
    <definedName name="_xlnm._FilterDatabase" localSheetId="0" hidden="1">'дек'!$B$15:$I$926</definedName>
    <definedName name="_xlnm.Print_Titles" localSheetId="0">'дек'!$14:$15</definedName>
  </definedNames>
  <calcPr fullCalcOnLoad="1"/>
</workbook>
</file>

<file path=xl/sharedStrings.xml><?xml version="1.0" encoding="utf-8"?>
<sst xmlns="http://schemas.openxmlformats.org/spreadsheetml/2006/main" count="5242" uniqueCount="826">
  <si>
    <t>521 02 21</t>
  </si>
  <si>
    <t xml:space="preserve">Долгосрочная целевая программа «Развитие информационного общества в Ленинградской области» на 2011-2013 годы» </t>
  </si>
  <si>
    <t>522 04 00</t>
  </si>
  <si>
    <t>010</t>
  </si>
  <si>
    <t>Расходы за счет субсидий на финансирование региональных целевых программ (Здравоохранение)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</si>
  <si>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</si>
  <si>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</si>
  <si>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</si>
  <si>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</si>
  <si>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Расходы на софинансирование обеспечения деятельности информационно-консультационных центров для потребителей в рамках реализации ДЦП "Развитие системы защиты прав потребителей в Ленинградской области на 2012-2014 годы"</t>
  </si>
  <si>
    <t>Расходы за счет субсидий на модернизацию региональных систем общего образования</t>
  </si>
  <si>
    <t>058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</si>
  <si>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</si>
  <si>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</si>
  <si>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</si>
  <si>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</si>
  <si>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522 12 00</t>
  </si>
  <si>
    <t>Долгосрочная целевая программа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</si>
  <si>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521 02 44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</si>
  <si>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</si>
  <si>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</si>
  <si>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</si>
  <si>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</si>
  <si>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</si>
  <si>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</si>
  <si>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</si>
  <si>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</si>
  <si>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</si>
  <si>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</si>
  <si>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</si>
  <si>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</si>
  <si>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</si>
  <si>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</si>
  <si>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</si>
  <si>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</si>
  <si>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</si>
  <si>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</si>
  <si>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</si>
  <si>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</si>
  <si>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521 02 38</t>
  </si>
  <si>
    <t>521 02 39</t>
  </si>
  <si>
    <t>521 02 40</t>
  </si>
  <si>
    <t>Оплата жилищно-коммунальных услуг отдельным категориям граждан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</si>
  <si>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</si>
  <si>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Резервный фонд Правительства Ленинградской области</t>
  </si>
  <si>
    <t>070 04 01</t>
  </si>
  <si>
    <t>030</t>
  </si>
  <si>
    <t>Расходы за счет иных межбюджетных трансфертов, передаваемых бюджетам  МО за счет резервного фонда Правительства Ленинградской области</t>
  </si>
  <si>
    <t>Другие вопросы в области национальной безопасности и правоохранительной деятельности</t>
  </si>
  <si>
    <t>0314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</si>
  <si>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</si>
  <si>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</si>
  <si>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113</t>
  </si>
  <si>
    <t xml:space="preserve">Расходы за счет Резервного фонда администрации </t>
  </si>
  <si>
    <t>Расходы на проектирование схемы территориального планирования Кировского района Ленинградской области</t>
  </si>
  <si>
    <t>338 03 00</t>
  </si>
  <si>
    <t>111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</si>
  <si>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</si>
  <si>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</si>
  <si>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</si>
  <si>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</si>
  <si>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</si>
  <si>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</si>
  <si>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Выполнение функций бюджетными учреждениями</t>
  </si>
  <si>
    <t>Федеральные целевые программы</t>
  </si>
  <si>
    <t>100 00 00</t>
  </si>
  <si>
    <t>Федеральная целевая программа "Жилище" на 2011-2015 годы</t>
  </si>
  <si>
    <t>100 88 00</t>
  </si>
  <si>
    <t>100 88 11</t>
  </si>
  <si>
    <t>112</t>
  </si>
  <si>
    <t>Расходы за счет остатков межбюджетных трансфертов, имеющих целевое назначение</t>
  </si>
  <si>
    <t>522 17 00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</si>
  <si>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</si>
  <si>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</si>
  <si>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Подпрограмма "Обеспечение жильем молодых семей"</t>
  </si>
  <si>
    <t>100 88 20</t>
  </si>
  <si>
    <t>Подпрограмма "Обеспечение жильем молодых семей" за счет средств областного бюджета</t>
  </si>
  <si>
    <t>100 88 21</t>
  </si>
  <si>
    <t>Транспорт</t>
  </si>
  <si>
    <t>0408</t>
  </si>
  <si>
    <t>Обеспечение равной доступности услуг общественного транспорта по территории ЛО для отдельных категорий граждан, оказание мер социальной поддержки которым относится к ведению РФ и Ленинградской области</t>
  </si>
  <si>
    <t>521 03 13</t>
  </si>
  <si>
    <t>577</t>
  </si>
  <si>
    <t>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</si>
  <si>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</si>
  <si>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576</t>
  </si>
  <si>
    <t>Детские дома</t>
  </si>
  <si>
    <t>424 00 00</t>
  </si>
  <si>
    <t>424 99 00</t>
  </si>
  <si>
    <t>864</t>
  </si>
  <si>
    <t>Поддержка коммунального хозяйства</t>
  </si>
  <si>
    <t>351 00 00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</si>
  <si>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</si>
  <si>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</si>
  <si>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</si>
  <si>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</si>
  <si>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470 98 00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</si>
  <si>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</si>
  <si>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</si>
  <si>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</si>
  <si>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</si>
  <si>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</si>
  <si>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</si>
  <si>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(в редакции решения совета депутатов</t>
  </si>
  <si>
    <t>Меры социальной поддержки многодетным семьям по предоставлению ежегодной денежной выплаты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</si>
  <si>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</si>
  <si>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</si>
  <si>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</si>
  <si>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</si>
  <si>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</si>
  <si>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</si>
  <si>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</si>
  <si>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</si>
  <si>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</si>
  <si>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</si>
  <si>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</si>
  <si>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</si>
  <si>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450 85 05</t>
  </si>
  <si>
    <t>Питание обучающихся в общеобразовательных учреждениях, расположенных на территории Ленинградской области</t>
  </si>
  <si>
    <t>505 37 00</t>
  </si>
  <si>
    <t>093 99 00</t>
  </si>
  <si>
    <t>Расходы за счет субсидий на подготовку муниципальных общеобразовательных учреждений к новому учебному году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</si>
  <si>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</si>
  <si>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</si>
  <si>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</si>
  <si>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</si>
  <si>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</si>
  <si>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</si>
  <si>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</si>
  <si>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505 37 12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</si>
  <si>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</si>
  <si>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</si>
  <si>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</si>
  <si>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</si>
  <si>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</si>
  <si>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</si>
  <si>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</si>
  <si>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</si>
  <si>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</si>
  <si>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(Оплата труда муниципальных служащих)</t>
  </si>
  <si>
    <t>Выполнение функций органами местного самоуправления (содержание контрольно-счетной комиссии)</t>
  </si>
  <si>
    <t>Долгосрочная целевая программа "Дети Кировского района Ленинградской области" на 2011 - 2013 годы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</si>
  <si>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</si>
  <si>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</si>
  <si>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</si>
  <si>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</si>
  <si>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</si>
  <si>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</si>
  <si>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</si>
  <si>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</si>
  <si>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</si>
  <si>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</si>
  <si>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</si>
  <si>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</si>
  <si>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</si>
  <si>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</si>
  <si>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Расходы за счет субсидий на финансирование региональных целевых программ (общегосударственные вопросы)</t>
  </si>
  <si>
    <t>0304</t>
  </si>
  <si>
    <t>Органы юстиции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</si>
  <si>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</si>
  <si>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</si>
  <si>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</si>
  <si>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</si>
  <si>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</si>
  <si>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201</t>
  </si>
  <si>
    <t>505 34 02</t>
  </si>
  <si>
    <t>200</t>
  </si>
  <si>
    <t>505 34 03</t>
  </si>
  <si>
    <t>Расходы за счет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РФ"</t>
  </si>
  <si>
    <t>Расходы за счет субвенции  на обеспечение жильем отдельных категорий граждан, установленных ФЗ от 12 января 1995 года № 5-ФЗ "О ветеранах", в соответствии с Указом Президента РФ от 7 мая 2008 года № 714 "Об обеспечении жильем ветеранов ВОВ 1941-45 годов"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</si>
  <si>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</si>
  <si>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</si>
  <si>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</si>
  <si>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520 15 00</t>
  </si>
  <si>
    <t>520 15 02</t>
  </si>
  <si>
    <t>630</t>
  </si>
  <si>
    <t>786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</si>
  <si>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</si>
  <si>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Долгосрочная целевая программа "Формирование доступной среды жизнедеятельности для инвалидов" на 2011-2013 годы.</t>
  </si>
  <si>
    <t>795 06 00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</si>
  <si>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</si>
  <si>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</si>
  <si>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</si>
  <si>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</si>
  <si>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</si>
  <si>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</si>
  <si>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</si>
  <si>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</si>
  <si>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</si>
  <si>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092 03 98</t>
  </si>
  <si>
    <t>957</t>
  </si>
  <si>
    <t>Расходы за счет средств, переданных из районного бюджета бюджетам поселений на софинансирование расходных обязательств по обеспечению проживающих в поселении и нуждающихся в жилых помещениях работников муниципальных учреждений</t>
  </si>
  <si>
    <t>351 32 00</t>
  </si>
  <si>
    <t>Расходы на проведение капитального ремонта по объектам водоснабжения и водоотведения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</si>
  <si>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</si>
  <si>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</si>
  <si>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</si>
  <si>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</si>
  <si>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</si>
  <si>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Выполнение функций органами местного самоуправления  (на  организацию  опеки и попечительства)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</si>
  <si>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</si>
  <si>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капитальный ремонт прочих объектов согласно Адресной программы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</si>
  <si>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</si>
  <si>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</si>
  <si>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</si>
  <si>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</si>
  <si>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</si>
  <si>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</si>
  <si>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</si>
  <si>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</si>
  <si>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</si>
  <si>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360</t>
  </si>
  <si>
    <t>165</t>
  </si>
  <si>
    <t>210</t>
  </si>
  <si>
    <t>215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</si>
  <si>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</si>
  <si>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</si>
  <si>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выплаты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</si>
  <si>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</si>
  <si>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</si>
  <si>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</si>
  <si>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</si>
  <si>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в части проведения капитального ремонта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</si>
  <si>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</si>
  <si>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</si>
  <si>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Расходы на оплату публикации в средствах массовой информации официальных материалов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</si>
  <si>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</si>
  <si>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</si>
  <si>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</si>
  <si>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</si>
  <si>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</si>
  <si>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</si>
  <si>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</si>
  <si>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</si>
  <si>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</si>
  <si>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</si>
  <si>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</si>
  <si>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</si>
  <si>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</si>
  <si>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</si>
  <si>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</si>
  <si>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</si>
  <si>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</si>
  <si>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</si>
  <si>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</si>
  <si>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</si>
  <si>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</si>
  <si>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</si>
  <si>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</si>
  <si>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</si>
  <si>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</si>
  <si>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</si>
  <si>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</si>
  <si>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</si>
  <si>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</si>
  <si>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</si>
  <si>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</si>
  <si>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</si>
  <si>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</si>
  <si>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</si>
  <si>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</si>
  <si>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</si>
  <si>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</si>
  <si>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</si>
  <si>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</si>
  <si>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от "08" декабря  2011 г. № 95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</si>
  <si>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</si>
  <si>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</si>
  <si>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</si>
  <si>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</si>
  <si>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</si>
  <si>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</si>
  <si>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</si>
  <si>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</si>
  <si>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</si>
  <si>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</si>
  <si>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</si>
  <si>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</si>
  <si>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</si>
  <si>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</si>
  <si>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</si>
  <si>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</si>
  <si>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</si>
  <si>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</si>
  <si>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</si>
  <si>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</si>
  <si>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 хозяйство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</si>
  <si>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</si>
  <si>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</si>
  <si>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</si>
  <si>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</si>
  <si>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Организация и ведение реестра муниципальной собственности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</si>
  <si>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</si>
  <si>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</si>
  <si>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</si>
  <si>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</si>
  <si>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</si>
  <si>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</si>
  <si>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</si>
  <si>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</si>
  <si>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</si>
  <si>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</si>
  <si>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</si>
  <si>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</si>
  <si>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</si>
  <si>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</si>
  <si>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</si>
  <si>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</si>
  <si>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</si>
  <si>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</si>
  <si>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</si>
  <si>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</si>
  <si>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</si>
  <si>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</si>
  <si>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</si>
  <si>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</si>
  <si>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</si>
  <si>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</si>
  <si>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</si>
  <si>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</si>
  <si>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</si>
  <si>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</si>
  <si>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</si>
  <si>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</si>
  <si>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Государственная регистрация актов гражданского состояния</t>
  </si>
  <si>
    <t>161</t>
  </si>
  <si>
    <t>001</t>
  </si>
  <si>
    <t>005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</si>
  <si>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</si>
  <si>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</si>
  <si>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</si>
  <si>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</si>
  <si>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</si>
  <si>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</si>
  <si>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</si>
  <si>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</si>
  <si>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Утверждено</t>
  </si>
  <si>
    <t>решением совета депутатов</t>
  </si>
  <si>
    <t>002 04 70</t>
  </si>
  <si>
    <t>Долгосрочная целевая программа "Социальная поддержка граждан пожилого возраста и инвалидов"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</si>
  <si>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</si>
  <si>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</si>
  <si>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</si>
  <si>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</si>
  <si>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</si>
  <si>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</si>
  <si>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</si>
  <si>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</si>
  <si>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</si>
  <si>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</si>
  <si>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</si>
  <si>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521 03 00</t>
  </si>
  <si>
    <t>Иные межбюджетные трансферты бюджетам бюджетной системы</t>
  </si>
  <si>
    <t>521 03 01</t>
  </si>
  <si>
    <t>Межбюджетные трансферты</t>
  </si>
  <si>
    <t>Прочие межбюджетные трансферты бюджетам поселений из бюджета муниципального района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</si>
  <si>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</si>
  <si>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</si>
  <si>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</si>
  <si>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</si>
  <si>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</si>
  <si>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</si>
  <si>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</si>
  <si>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</si>
  <si>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</si>
  <si>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</si>
  <si>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</si>
  <si>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</si>
  <si>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</si>
  <si>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</si>
  <si>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</si>
  <si>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</si>
  <si>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</si>
  <si>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</si>
  <si>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</si>
  <si>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</si>
  <si>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</si>
  <si>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0502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</si>
  <si>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</si>
  <si>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</si>
  <si>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</si>
  <si>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</si>
  <si>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</si>
  <si>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</si>
  <si>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</si>
  <si>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</si>
  <si>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</si>
  <si>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</si>
  <si>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</si>
  <si>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</si>
  <si>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</si>
  <si>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</si>
  <si>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Расходы за счет субвенции на осуществление отдельных государственных полномочий в сфере государственной регистрации актов гражданского состояния</t>
  </si>
  <si>
    <t>002 00 00</t>
  </si>
  <si>
    <t>002 03 00</t>
  </si>
  <si>
    <t>002 04 00</t>
  </si>
  <si>
    <t>002 08 00</t>
  </si>
  <si>
    <t>001 00 00</t>
  </si>
  <si>
    <t>001 38 00</t>
  </si>
  <si>
    <t>092 00 00</t>
  </si>
  <si>
    <t>092 03 00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</si>
  <si>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</si>
  <si>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</si>
  <si>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</si>
  <si>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</si>
  <si>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</si>
  <si>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</si>
  <si>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</si>
  <si>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</si>
  <si>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</si>
  <si>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</si>
  <si>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Физическая культура</t>
  </si>
  <si>
    <t>218 00 00</t>
  </si>
  <si>
    <t>218 01 00</t>
  </si>
  <si>
    <t>795 43 00</t>
  </si>
  <si>
    <t>450 00 00</t>
  </si>
  <si>
    <t>090 00 00</t>
  </si>
  <si>
    <t>090 02 00</t>
  </si>
  <si>
    <t>093 00 00</t>
  </si>
  <si>
    <t>340 00 00</t>
  </si>
  <si>
    <t>340 03 00</t>
  </si>
  <si>
    <t>065 00 00</t>
  </si>
  <si>
    <t>065 03 00</t>
  </si>
  <si>
    <t>070 00 00</t>
  </si>
  <si>
    <t>070 05 00</t>
  </si>
  <si>
    <t>002 99 00</t>
  </si>
  <si>
    <t>092 03 07</t>
  </si>
  <si>
    <t>102 00 00</t>
  </si>
  <si>
    <t>420 00 00</t>
  </si>
  <si>
    <t>420 98 00</t>
  </si>
  <si>
    <t>421 00 00</t>
  </si>
  <si>
    <t>421 98 00</t>
  </si>
  <si>
    <t>423 00 00</t>
  </si>
  <si>
    <t>423 98 00</t>
  </si>
  <si>
    <t>516 00 00</t>
  </si>
  <si>
    <t>516 01 30</t>
  </si>
  <si>
    <t>420 99 00</t>
  </si>
  <si>
    <t>102 01 00</t>
  </si>
  <si>
    <t>795 35 00</t>
  </si>
  <si>
    <t>Обеспечение выполнения функций бюджетными учреждениями в переходный период до 01.07.2012 г.</t>
  </si>
  <si>
    <t>002</t>
  </si>
  <si>
    <t>522 62 00</t>
  </si>
  <si>
    <t>Долгосрочная целевая программа "Молодежь Ленинградской области" на 2012-2014 годы</t>
  </si>
  <si>
    <t>"26" декабря 2012 г. № 123)</t>
  </si>
  <si>
    <t>Расходы за счет межбюджетных трансфертов на обеспечение мер соц. поддержки 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</si>
  <si>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 xml:space="preserve">Расходы за счет резервного фонда Администрации </t>
  </si>
  <si>
    <t>Программа "Развитие образования МО Кировский район Ленинградской области на 2009-2013 годы</t>
  </si>
  <si>
    <t>Программа "Развитие образования МО Кировский район Ленинградской области на 2011-2015 год"</t>
  </si>
  <si>
    <t>Программа "Развитие образования МО Кировский район Ленинградской области на 2011-2015 годы"</t>
  </si>
  <si>
    <t>Осуществление отдельных государственных полномочий Ленинградской области в сфере охраны здоровья граждан</t>
  </si>
  <si>
    <t>Расходы за счет межбюджетных трансфертов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Ленинградской области</t>
  </si>
  <si>
    <t>Долгосрочная целевая программа "Повышение безопасности дорожного движения в Ленинградской области на 2011- 2012 годы"</t>
  </si>
  <si>
    <t>522 97 00</t>
  </si>
  <si>
    <t>522 95 00</t>
  </si>
  <si>
    <t>Долгосрочная целевая программа "Приоритетные направления развития образования Ленинградской области на 2011- 2015 годы"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</si>
  <si>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</si>
  <si>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</si>
  <si>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Расходы за счет субсидий на финансирование региональных целевых программ (Образование)</t>
  </si>
  <si>
    <t>521 01 00</t>
  </si>
  <si>
    <t>Расходы за счет субсидий на обеспечение стимулирующих выплат воспитателям и помощникам воспитателей (младшим воспитателям) в МОУ, реализующих основную общеобразовательную программу дошкольного образования</t>
  </si>
  <si>
    <t>521 01 33</t>
  </si>
  <si>
    <t>455</t>
  </si>
  <si>
    <t>013</t>
  </si>
  <si>
    <t>522 10 00</t>
  </si>
  <si>
    <t>Обеспечение жильем граждан, уволенных с военной службы (службы), и приравненных к ним лиц</t>
  </si>
  <si>
    <t>Долгосрочная целевая программа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</si>
  <si>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>612</t>
  </si>
  <si>
    <t>Региональные целевые программы</t>
  </si>
  <si>
    <t>522 00 00</t>
  </si>
  <si>
    <t>Долгосрочная целевая программа "Культура Ленинградской области на 2011-2013 годы"</t>
  </si>
  <si>
    <t>522 02 00</t>
  </si>
  <si>
    <t>Расходы за счет субсидий на финансирование региональных целевых программ (Культура)</t>
  </si>
  <si>
    <t>Долгосрочная целевая программа "Дети Ленинградской области на 2011- 2013 годы"</t>
  </si>
  <si>
    <t>522 89 00</t>
  </si>
  <si>
    <t>Расходы за счет субсидий на финансирование региональных целевых программ (социальная политика)</t>
  </si>
  <si>
    <t>011</t>
  </si>
  <si>
    <t>Расходы за счет субсидий на финансирование региональных целевых программ (образование)</t>
  </si>
  <si>
    <t>015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</si>
  <si>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</si>
  <si>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</si>
  <si>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 xml:space="preserve">Расходы за счет субвенции на содержание ребенка в семье опекуна и приемной семье, а также  на выплату  вознаграждения, причитающегося приемному родителю 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</si>
  <si>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</si>
  <si>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</si>
  <si>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</si>
  <si>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</si>
  <si>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</si>
  <si>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</si>
  <si>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</si>
  <si>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</si>
  <si>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</si>
  <si>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540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</si>
  <si>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</si>
  <si>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</si>
  <si>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</si>
  <si>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</si>
  <si>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</si>
  <si>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</si>
  <si>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</si>
  <si>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Долгосрочная целевая программа "Демографическое развитие Кировского района Ленинградской области на 2011 - 2012 годы"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</si>
  <si>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</si>
  <si>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949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</si>
  <si>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</si>
  <si>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</si>
  <si>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</si>
  <si>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</si>
  <si>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</si>
  <si>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</si>
  <si>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</si>
  <si>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</si>
  <si>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</si>
  <si>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</si>
  <si>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</si>
  <si>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</si>
  <si>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</si>
  <si>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</si>
  <si>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</si>
  <si>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</si>
  <si>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</si>
  <si>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</si>
  <si>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</si>
  <si>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</si>
  <si>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</si>
  <si>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</si>
  <si>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Мероприятия направленные на реализацию ДЦП(образовательные учреждения)</t>
  </si>
  <si>
    <t>795 44 06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</si>
  <si>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</si>
  <si>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</si>
  <si>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</si>
  <si>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</si>
  <si>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090</t>
  </si>
  <si>
    <t>Расходы за счет иных межбюджетных трансфертов на комплектование книжных фондов библиотек муниципальных образований</t>
  </si>
  <si>
    <t>Дорожное хозяйство (дорожные фонды)</t>
  </si>
  <si>
    <t>Дорожное хозяйство</t>
  </si>
  <si>
    <t>521 03 06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</si>
  <si>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 коммунального хозяйства</t>
  </si>
  <si>
    <t>Расходы за счет  прочих межбюджетных трансфертов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</si>
  <si>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315 00 00</t>
  </si>
  <si>
    <t>315 01 00</t>
  </si>
  <si>
    <t>Содержание и управление дорожным хозяйством</t>
  </si>
  <si>
    <t>315 01 02</t>
  </si>
  <si>
    <t>Капитальный ремонт (ремонт) автомобильных дорог местного значения и искусственных сооружений на них</t>
  </si>
  <si>
    <t>Подготовка населения и организаций к действиям в чрезвычайной ситуации в мирное и военное время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</si>
  <si>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</si>
  <si>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 - на внутрирайонном) транспорте(кроме такси), а также бесплатным проездом один раз в год к месту жительства и обратно к месту учебы</t>
  </si>
  <si>
    <t>505 29 00</t>
  </si>
  <si>
    <t>505 29 01</t>
  </si>
  <si>
    <t>505 46 00</t>
  </si>
  <si>
    <t>505 46 01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</si>
  <si>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</si>
  <si>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</si>
  <si>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</si>
  <si>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</si>
  <si>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</si>
  <si>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092 03 43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</si>
  <si>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</si>
  <si>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</si>
  <si>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</si>
  <si>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</si>
  <si>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</si>
  <si>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</si>
  <si>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</si>
  <si>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</si>
  <si>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</si>
  <si>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</si>
  <si>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</si>
  <si>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</si>
  <si>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</si>
  <si>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</si>
  <si>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Расходы за счет субвенции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</si>
  <si>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</si>
  <si>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</si>
  <si>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</si>
  <si>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</si>
  <si>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</si>
  <si>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</si>
  <si>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</si>
  <si>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</si>
  <si>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</si>
  <si>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</si>
  <si>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</si>
  <si>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 xml:space="preserve">Физическая культура </t>
  </si>
  <si>
    <t>1101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</si>
  <si>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</si>
  <si>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795 47 00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</si>
  <si>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</si>
  <si>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795 48 00</t>
  </si>
  <si>
    <t>9</t>
  </si>
  <si>
    <t>795 45 00</t>
  </si>
  <si>
    <t>795 45 01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</si>
  <si>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</si>
  <si>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Расходы за счет дотации на поддержку мер по обеспечению сбалансированности бюджетов муниципальных образований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</si>
  <si>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</si>
  <si>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</si>
  <si>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</si>
  <si>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953</t>
  </si>
  <si>
    <t xml:space="preserve">Расходы на прочие мероприятия в области культуры 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</si>
  <si>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содержание обслуживающего персонала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</si>
  <si>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</si>
  <si>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</si>
  <si>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</si>
  <si>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</si>
  <si>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</si>
  <si>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</si>
  <si>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</si>
  <si>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</si>
  <si>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</si>
  <si>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</si>
  <si>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</si>
  <si>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</si>
  <si>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</si>
  <si>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</si>
  <si>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</si>
  <si>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</si>
  <si>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</si>
  <si>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</si>
  <si>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</si>
  <si>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</si>
  <si>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</si>
  <si>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</si>
  <si>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</si>
  <si>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</si>
  <si>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</si>
  <si>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</si>
  <si>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</si>
  <si>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</si>
  <si>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</si>
  <si>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</si>
  <si>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</si>
  <si>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(Приложение 12)</t>
  </si>
  <si>
    <t>расходов бюджета Кировского муниципального района Ленинградской области на 2012 год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</si>
  <si>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</si>
  <si>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</si>
  <si>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</si>
  <si>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</si>
  <si>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</si>
  <si>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</si>
  <si>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</si>
  <si>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</si>
  <si>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2010 -2012 годы" </t>
  </si>
  <si>
    <t>508 98 00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</si>
  <si>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</si>
  <si>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</si>
  <si>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</si>
  <si>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</si>
  <si>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обеспечение мер социальной поддержки для лиц, награжденных знаком "Почетный донор СССР", "Почетный донор России"</t>
  </si>
  <si>
    <t>Расходы за счет субвенции на обеспечение мер социальной поддержки по оплате жилья и коммунальных услуг, оказываемых отдельным категориям граждан, оказание мер социальной поддержки, которых относится к ведению Российской Федерации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</si>
  <si>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</si>
  <si>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</si>
  <si>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2012 год Бюджетные ассигнования на год (тысяч рублей)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</si>
  <si>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</si>
  <si>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</si>
  <si>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</si>
  <si>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</si>
  <si>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</si>
  <si>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</si>
  <si>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</si>
  <si>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</si>
  <si>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</si>
  <si>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Обеспечение выполнения функций казенными учреждениями</t>
  </si>
  <si>
    <t>Обслуживание муниципального долга</t>
  </si>
  <si>
    <t>0113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</si>
  <si>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</si>
  <si>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</si>
  <si>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</si>
  <si>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</si>
  <si>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</si>
  <si>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</si>
  <si>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</si>
  <si>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</si>
  <si>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</si>
  <si>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</si>
  <si>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</si>
  <si>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</si>
  <si>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</si>
  <si>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</si>
  <si>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</si>
  <si>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>0105</t>
  </si>
  <si>
    <t>001 40 00</t>
  </si>
  <si>
    <t>001 40 01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</si>
  <si>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</si>
  <si>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Ленинградского областного суда</t>
  </si>
  <si>
    <t>Расходы за счет субвенции бюджетам субъектов Российской Федерации и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</si>
  <si>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>370</t>
  </si>
  <si>
    <t>Судебная система</t>
  </si>
  <si>
    <t>505</t>
  </si>
  <si>
    <t>950</t>
  </si>
  <si>
    <t>951</t>
  </si>
  <si>
    <t>Расходы за счет средств, переданных из районного бюджета бюджетам поселений в части возмещения недополученных доходов</t>
  </si>
  <si>
    <t>Расходы за счет средств, переданных из районного бюджета бюджетам поселений в части возмещения фактических затрат (ценовая разница по энергоносителям)</t>
  </si>
  <si>
    <t>Мероприятия по оснащению приборами учета энергоресурсов муниципальных образовательных учреждений в рамках ДЦП</t>
  </si>
  <si>
    <t>905</t>
  </si>
  <si>
    <t>Расходы за счет средств, переданных из районного бюджета бюджетам поселений для компенсации дополнительных расходов, связанных с изменением расчетной величины ДО работников МБУ и МКУ</t>
  </si>
  <si>
    <t>471 98 00</t>
  </si>
  <si>
    <t>471 00 00</t>
  </si>
  <si>
    <t>Поликлиники, амбулатории, диагностические центры</t>
  </si>
  <si>
    <t>1202</t>
  </si>
  <si>
    <t>Периодическая печать и издательства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</si>
  <si>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</si>
  <si>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</si>
  <si>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</si>
  <si>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Расходы за счет средств резервного фонда Администрации МО</t>
  </si>
  <si>
    <t>522 82 00</t>
  </si>
  <si>
    <t>Долгосрочная целевая программа "Развитие системы защиты прав потребителей в Ленинградской области на 2012-2014 годы"</t>
  </si>
  <si>
    <t>Содержание автомобильных дорог местного значения и искусственных сооружений на них</t>
  </si>
  <si>
    <t>315 01 03</t>
  </si>
  <si>
    <t>Долгосрочная целевая программа "Развитие образования МО Кировский район Ленинградской области на 2011-2015 годы"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</si>
  <si>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</si>
  <si>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521 02 42</t>
  </si>
  <si>
    <t>868</t>
  </si>
  <si>
    <t>Расходы за счет субвенции на предоставление мер соц. поддержки  по аренде жилых помещений для  детей-сирот и детей, оставшихся без попечения родителей, на период обеспечения их жилыми помещениями</t>
  </si>
  <si>
    <t>096 00 00</t>
  </si>
  <si>
    <t>096 01 00</t>
  </si>
  <si>
    <t>Реализация региональных программ  модернизации  здравоохранения  субъектов  Российской   Федерации   и   программ   модернизации  федеральных государственных учреждений</t>
  </si>
  <si>
    <t>Реализация программы  модернизации здравоохранения  субъектов  Российской Федерации в части укрепления материально-технической  базы  медицинских учреждений</t>
  </si>
  <si>
    <t>795 46 00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</si>
  <si>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</si>
  <si>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</si>
  <si>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Долгосрочная целевая программа "Приоритетные направления развития образования Ленинградской области на 2011-2015 годы"</t>
  </si>
  <si>
    <t>0409</t>
  </si>
  <si>
    <t>102 01 06</t>
  </si>
  <si>
    <t>Расходы  за счет резервного фонда Администрации</t>
  </si>
  <si>
    <t>Расходы за счет субсидий на финансирование региональных целевых программ (Социальная политика)</t>
  </si>
  <si>
    <t>Организация выплаты  вознаграждения,  причитающегося  приемному родителю</t>
  </si>
  <si>
    <t>Финансовая помощь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</si>
  <si>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</si>
  <si>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</si>
  <si>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</si>
  <si>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</si>
  <si>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</si>
  <si>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</si>
  <si>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795 44 02</t>
  </si>
  <si>
    <t>522 41 00</t>
  </si>
  <si>
    <t>522 41 01</t>
  </si>
  <si>
    <t>Долгосрочная целевая программа "Социальное развитие села на 2009-2012 годы"</t>
  </si>
  <si>
    <t>070 04 00</t>
  </si>
  <si>
    <t>Резервные фонды исполнительных органов государственной власти субъектов Российской Федерации</t>
  </si>
  <si>
    <t>Средства, передаваемые бюджетам  МО за счет резервного фонда Правительства ЛО</t>
  </si>
  <si>
    <t>Программа "Развитие образования МО "Кировский район Ленинградской области" на 2009-2013 годы Программа "Лето"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</si>
  <si>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</si>
  <si>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521 01 36</t>
  </si>
  <si>
    <t>456</t>
  </si>
  <si>
    <t>Расходы за счет субсидий на обеспечение выплат стимулирующего характера  основному персоналу муниципальных библиотек</t>
  </si>
  <si>
    <t>Обеспечение стимулирующих выплат основному персоналу муниципальных музеев и библиотек</t>
  </si>
  <si>
    <t>521 03 14</t>
  </si>
  <si>
    <t>578</t>
  </si>
  <si>
    <t>Расходы за счет субвенции на 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осуществляется за счет средств бюджета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</si>
  <si>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</si>
  <si>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</si>
  <si>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</si>
  <si>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</si>
  <si>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Расходы на услуги по оценке муниципального имущества</t>
  </si>
  <si>
    <t>505 34 00</t>
  </si>
  <si>
    <t>505 34 01</t>
  </si>
  <si>
    <t>Мероприятия по гражданской обороне</t>
  </si>
  <si>
    <t>219 00 00</t>
  </si>
  <si>
    <t>219 01 00</t>
  </si>
  <si>
    <t>Подпрограмма "Развитие материально-технической базы учреждений здравоохранения"</t>
  </si>
  <si>
    <t>522 64 00</t>
  </si>
  <si>
    <t>522 64 04</t>
  </si>
  <si>
    <t>Долгосрочная  целевая программа  "Предупреждение и борьба с социально  значимыми заболеваниями, обеспечение   безопасного материнства и детства в Ленинградской  области  на  2009-2012годы"</t>
  </si>
  <si>
    <t>0904</t>
  </si>
  <si>
    <t>Обеспечение деятельности подведомственных учреждений без капитального ремонта и кредиторской задолженности прошлых лет</t>
  </si>
  <si>
    <t>Скорая медицинская помощь</t>
  </si>
  <si>
    <t>666</t>
  </si>
  <si>
    <t>Расходы за счет субсидий на обеспечение жильем молодых семей</t>
  </si>
  <si>
    <t>Расходы за счет 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</si>
  <si>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 счет средств областного бюджета</t>
  </si>
  <si>
    <t>Долгосрочная целевая программа "Жильё для молодёжи на 2012-2015 гг"</t>
  </si>
  <si>
    <t>522 17 02</t>
  </si>
  <si>
    <t>522 17 03</t>
  </si>
  <si>
    <t>Субсидии муниципальным образованиям для оказания государственной  поддержки молодым  гражданам,  нуждающимся  в улучшении жилищных  условий,  на  строительство  (приобретение) жилья</t>
  </si>
  <si>
    <t>Субсидии  для   оказания гос. поддержки  молодым гражданам,  нуждающимся  в улучшении жилищных  условий, на  строительство (приобретение) жилья в рамках подпрограммы "Обеспечение жильем молодых  семей" ФЦП Жилище" на 2011-2015 годы"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</si>
  <si>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</si>
  <si>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</si>
  <si>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>522 11 00</t>
  </si>
  <si>
    <t>014</t>
  </si>
  <si>
    <t>Долгосрочная целевая программа "Чистая вода Ленинградской области на 2011-2017 годы"</t>
  </si>
  <si>
    <t>Расходы за счет субсидий на финансирование региональных целевых программ (Жилищно-коммунальное хозяйство)</t>
  </si>
  <si>
    <t>Долгосрочная целевая программа  "Развитие дошкольного образования в Ленинградской области на 2011-2013 гг"</t>
  </si>
  <si>
    <t>Строительство объектов в рамках реализации долгосрочной целевой программы "Социальное развитие села на 2009-2012 гг"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</si>
  <si>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</si>
  <si>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Выполнение функций органами местного самоуправления  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</si>
  <si>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</si>
  <si>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Закон Российской Федерации от 9 июня 1993 года № 5142-I "О донорстве крови и ее компонентов"</t>
  </si>
  <si>
    <t>Обеспечение мер социальной поддержки для лиц, награжденных знаком "Почетный донор СССР", "Почетный донор России"</t>
  </si>
  <si>
    <t>Меры социальной поддержки ветеранам труда по предоставлению ежемесячной денежной выплаты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</si>
  <si>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</si>
  <si>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</si>
  <si>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</si>
  <si>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</si>
  <si>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</si>
  <si>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</si>
  <si>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</si>
  <si>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</si>
  <si>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Расходы за счет свободных остатков средств</t>
  </si>
  <si>
    <t>Долгосрочная целевая программа "Дети Кировского района Ленинградской области" на 2011-2013 годы</t>
  </si>
  <si>
    <t>Осуществление отдельных государственных полномочий Ленинградской области в сфере охраны здоровья граждан"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</si>
  <si>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</si>
  <si>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</si>
  <si>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Содержание детей сирот и детей, оставшихся без попечения родителей, в семьях опекунов (попечителей) и приемных семьях</t>
  </si>
  <si>
    <t>520 13 13</t>
  </si>
  <si>
    <t>Расходы за счет иных межбюджетных трансфертов на оказание финансовой помощи Обществ организациям -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</si>
  <si>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</si>
  <si>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</si>
  <si>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Расходы за счет иных межбюджетных трансфертов на подготовку и проведение мероприятий, посвященных дню образования Ленинградской области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</si>
  <si>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</si>
  <si>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</si>
  <si>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</si>
  <si>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521 01 02</t>
  </si>
  <si>
    <t>0503</t>
  </si>
  <si>
    <t>530</t>
  </si>
  <si>
    <t>Благоустройство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</si>
  <si>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</si>
  <si>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520 15 03</t>
  </si>
  <si>
    <t>529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</si>
  <si>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</si>
  <si>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521 01 06</t>
  </si>
  <si>
    <t>876</t>
  </si>
  <si>
    <t>Подготовка муниципальных общеобразовательных учреждений Ленинградской области к новому учебному году</t>
  </si>
  <si>
    <t xml:space="preserve">0702 </t>
  </si>
  <si>
    <t>521 03 07</t>
  </si>
  <si>
    <t>Культура, кинематография</t>
  </si>
  <si>
    <t>Другие вопросы в области культуры, кинематографии</t>
  </si>
  <si>
    <t>521 01 14</t>
  </si>
  <si>
    <t>Содержание муниципальных детских домов</t>
  </si>
  <si>
    <t>Расходы за счет субсидии на содержание муниципальных детских домов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</si>
</sst>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sz val="8"/>
      <name val="Tahoma"/>
      <family val="2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color indexed="8"/>
      <name val="Arial Cyr"/>
      <family val="0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9" fontId="8" fillId="0" borderId="2" xfId="0" applyNumberFormat="1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5" fillId="0" borderId="8" xfId="0" applyNumberFormat="1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5" fillId="0" borderId="1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 wrapText="1"/>
    </xf>
    <xf numFmtId="0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164" fontId="7" fillId="0" borderId="23" xfId="0" applyNumberFormat="1" applyFont="1" applyFill="1" applyBorder="1" applyAlignment="1">
      <alignment horizontal="right" wrapText="1"/>
    </xf>
    <xf numFmtId="0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8" fillId="0" borderId="2" xfId="0" applyNumberFormat="1" applyFont="1" applyFill="1" applyBorder="1" applyAlignment="1">
      <alignment horizontal="left" wrapText="1"/>
    </xf>
    <xf numFmtId="49" fontId="8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right" wrapText="1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8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8" fillId="0" borderId="28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164" fontId="5" fillId="0" borderId="30" xfId="0" applyNumberFormat="1" applyFont="1" applyFill="1" applyBorder="1" applyAlignment="1">
      <alignment horizontal="right" wrapText="1"/>
    </xf>
    <xf numFmtId="49" fontId="7" fillId="0" borderId="13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7" fillId="0" borderId="24" xfId="0" applyNumberFormat="1" applyFont="1" applyFill="1" applyBorder="1" applyAlignment="1">
      <alignment horizontal="left" wrapText="1"/>
    </xf>
    <xf numFmtId="164" fontId="5" fillId="0" borderId="23" xfId="0" applyNumberFormat="1" applyFont="1" applyFill="1" applyBorder="1" applyAlignment="1">
      <alignment horizontal="right" wrapText="1"/>
    </xf>
    <xf numFmtId="49" fontId="7" fillId="0" borderId="17" xfId="0" applyNumberFormat="1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49" fontId="7" fillId="0" borderId="35" xfId="0" applyNumberFormat="1" applyFont="1" applyFill="1" applyBorder="1" applyAlignment="1">
      <alignment horizontal="center" wrapText="1"/>
    </xf>
    <xf numFmtId="49" fontId="8" fillId="0" borderId="7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8" fillId="0" borderId="35" xfId="0" applyNumberFormat="1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center" wrapText="1"/>
    </xf>
    <xf numFmtId="164" fontId="7" fillId="0" borderId="30" xfId="0" applyNumberFormat="1" applyFont="1" applyFill="1" applyBorder="1" applyAlignment="1">
      <alignment horizontal="right" wrapText="1"/>
    </xf>
    <xf numFmtId="49" fontId="7" fillId="0" borderId="21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right" wrapText="1"/>
    </xf>
    <xf numFmtId="49" fontId="7" fillId="0" borderId="37" xfId="0" applyNumberFormat="1" applyFont="1" applyFill="1" applyBorder="1" applyAlignment="1">
      <alignment horizont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164" fontId="7" fillId="0" borderId="27" xfId="0" applyNumberFormat="1" applyFont="1" applyFill="1" applyBorder="1" applyAlignment="1">
      <alignment horizontal="right" wrapText="1"/>
    </xf>
    <xf numFmtId="49" fontId="4" fillId="0" borderId="38" xfId="18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center"/>
    </xf>
    <xf numFmtId="49" fontId="5" fillId="0" borderId="41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 wrapText="1"/>
    </xf>
    <xf numFmtId="49" fontId="4" fillId="0" borderId="1" xfId="18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/>
    </xf>
    <xf numFmtId="164" fontId="8" fillId="0" borderId="45" xfId="0" applyNumberFormat="1" applyFont="1" applyFill="1" applyBorder="1" applyAlignment="1">
      <alignment horizontal="right" wrapText="1"/>
    </xf>
    <xf numFmtId="49" fontId="5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wrapText="1"/>
    </xf>
    <xf numFmtId="164" fontId="5" fillId="0" borderId="12" xfId="0" applyNumberFormat="1" applyFont="1" applyFill="1" applyBorder="1" applyAlignment="1">
      <alignment horizontal="right" wrapText="1"/>
    </xf>
    <xf numFmtId="49" fontId="8" fillId="0" borderId="28" xfId="0" applyNumberFormat="1" applyFont="1" applyFill="1" applyBorder="1" applyAlignment="1">
      <alignment horizontal="left" wrapText="1"/>
    </xf>
    <xf numFmtId="164" fontId="5" fillId="0" borderId="30" xfId="0" applyNumberFormat="1" applyFont="1" applyFill="1" applyBorder="1" applyAlignment="1">
      <alignment horizontal="right" wrapText="1"/>
    </xf>
    <xf numFmtId="49" fontId="8" fillId="0" borderId="29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left" wrapText="1"/>
    </xf>
    <xf numFmtId="49" fontId="7" fillId="0" borderId="3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49" fontId="15" fillId="0" borderId="4" xfId="0" applyNumberFormat="1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right" wrapText="1"/>
    </xf>
    <xf numFmtId="49" fontId="8" fillId="0" borderId="8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wrapText="1"/>
    </xf>
    <xf numFmtId="164" fontId="7" fillId="0" borderId="23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164" fontId="7" fillId="0" borderId="34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lef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48" xfId="0" applyNumberFormat="1" applyFont="1" applyFill="1" applyBorder="1" applyAlignment="1">
      <alignment horizontal="center" wrapText="1"/>
    </xf>
    <xf numFmtId="49" fontId="8" fillId="0" borderId="48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 wrapText="1"/>
    </xf>
    <xf numFmtId="164" fontId="5" fillId="0" borderId="23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wrapText="1"/>
    </xf>
    <xf numFmtId="164" fontId="7" fillId="0" borderId="26" xfId="0" applyNumberFormat="1" applyFont="1" applyFill="1" applyBorder="1" applyAlignment="1">
      <alignment horizontal="right" wrapText="1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49" xfId="0" applyNumberFormat="1" applyFont="1" applyFill="1" applyBorder="1" applyAlignment="1">
      <alignment horizontal="left" wrapText="1"/>
    </xf>
    <xf numFmtId="49" fontId="10" fillId="0" borderId="49" xfId="0" applyNumberFormat="1" applyFont="1" applyFill="1" applyBorder="1" applyAlignment="1">
      <alignment horizontal="center" wrapText="1"/>
    </xf>
    <xf numFmtId="164" fontId="5" fillId="0" borderId="49" xfId="0" applyNumberFormat="1" applyFont="1" applyFill="1" applyBorder="1" applyAlignment="1">
      <alignment horizontal="right" wrapText="1"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0" fontId="14" fillId="2" borderId="50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49" fontId="12" fillId="2" borderId="51" xfId="18" applyNumberFormat="1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center"/>
    </xf>
    <xf numFmtId="164" fontId="5" fillId="0" borderId="5" xfId="0" applyNumberFormat="1" applyFont="1" applyBorder="1" applyAlignment="1">
      <alignment horizontal="right" wrapText="1"/>
    </xf>
    <xf numFmtId="49" fontId="7" fillId="0" borderId="29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right" wrapText="1"/>
    </xf>
    <xf numFmtId="0" fontId="8" fillId="0" borderId="32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164" fontId="7" fillId="0" borderId="52" xfId="0" applyNumberFormat="1" applyFont="1" applyFill="1" applyBorder="1" applyAlignment="1">
      <alignment horizontal="right" wrapText="1"/>
    </xf>
    <xf numFmtId="164" fontId="13" fillId="0" borderId="9" xfId="0" applyNumberFormat="1" applyFont="1" applyFill="1" applyBorder="1" applyAlignment="1">
      <alignment horizontal="right" wrapText="1"/>
    </xf>
    <xf numFmtId="164" fontId="7" fillId="0" borderId="53" xfId="0" applyNumberFormat="1" applyFont="1" applyFill="1" applyBorder="1" applyAlignment="1">
      <alignment horizontal="right" wrapText="1"/>
    </xf>
    <xf numFmtId="164" fontId="5" fillId="0" borderId="54" xfId="0" applyNumberFormat="1" applyFont="1" applyFill="1" applyBorder="1" applyAlignment="1">
      <alignment horizontal="right" wrapText="1"/>
    </xf>
    <xf numFmtId="49" fontId="7" fillId="0" borderId="33" xfId="0" applyNumberFormat="1" applyFont="1" applyFill="1" applyBorder="1" applyAlignment="1">
      <alignment horizontal="center"/>
    </xf>
    <xf numFmtId="164" fontId="5" fillId="0" borderId="55" xfId="0" applyNumberFormat="1" applyFont="1" applyFill="1" applyBorder="1" applyAlignment="1">
      <alignment horizontal="right" wrapText="1"/>
    </xf>
    <xf numFmtId="49" fontId="7" fillId="0" borderId="56" xfId="0" applyNumberFormat="1" applyFont="1" applyFill="1" applyBorder="1" applyAlignment="1">
      <alignment horizontal="center" wrapText="1"/>
    </xf>
    <xf numFmtId="164" fontId="13" fillId="0" borderId="27" xfId="0" applyNumberFormat="1" applyFont="1" applyFill="1" applyBorder="1" applyAlignment="1">
      <alignment horizontal="right" wrapText="1"/>
    </xf>
    <xf numFmtId="49" fontId="5" fillId="0" borderId="48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8" fillId="0" borderId="28" xfId="0" applyNumberFormat="1" applyFont="1" applyFill="1" applyBorder="1" applyAlignment="1">
      <alignment horizontal="left" wrapText="1"/>
    </xf>
    <xf numFmtId="0" fontId="13" fillId="0" borderId="28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164" fontId="5" fillId="0" borderId="34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right" wrapText="1"/>
    </xf>
    <xf numFmtId="0" fontId="19" fillId="0" borderId="28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wrapText="1"/>
    </xf>
    <xf numFmtId="49" fontId="15" fillId="0" borderId="36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right" wrapText="1"/>
    </xf>
    <xf numFmtId="49" fontId="7" fillId="0" borderId="2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right" wrapText="1"/>
    </xf>
    <xf numFmtId="49" fontId="20" fillId="0" borderId="57" xfId="0" applyNumberFormat="1" applyFont="1" applyFill="1" applyBorder="1" applyAlignment="1">
      <alignment horizontal="left" vertical="top" wrapText="1"/>
    </xf>
    <xf numFmtId="49" fontId="7" fillId="0" borderId="52" xfId="0" applyNumberFormat="1" applyFont="1" applyFill="1" applyBorder="1" applyAlignment="1">
      <alignment horizontal="center" wrapText="1"/>
    </xf>
    <xf numFmtId="49" fontId="7" fillId="0" borderId="54" xfId="0" applyNumberFormat="1" applyFont="1" applyFill="1" applyBorder="1" applyAlignment="1">
      <alignment horizontal="center" wrapText="1"/>
    </xf>
    <xf numFmtId="49" fontId="8" fillId="0" borderId="54" xfId="0" applyNumberFormat="1" applyFont="1" applyFill="1" applyBorder="1" applyAlignment="1">
      <alignment horizontal="center" wrapText="1"/>
    </xf>
    <xf numFmtId="49" fontId="20" fillId="0" borderId="58" xfId="0" applyNumberFormat="1" applyFont="1" applyFill="1" applyBorder="1" applyAlignment="1">
      <alignment horizontal="left" vertical="top" wrapText="1"/>
    </xf>
    <xf numFmtId="49" fontId="20" fillId="0" borderId="28" xfId="0" applyNumberFormat="1" applyFont="1" applyFill="1" applyBorder="1" applyAlignment="1">
      <alignment horizontal="left" vertical="top" wrapText="1"/>
    </xf>
    <xf numFmtId="49" fontId="8" fillId="0" borderId="3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9" fontId="5" fillId="0" borderId="36" xfId="0" applyNumberFormat="1" applyFont="1" applyFill="1" applyBorder="1" applyAlignment="1">
      <alignment horizontal="center" wrapText="1"/>
    </xf>
    <xf numFmtId="164" fontId="8" fillId="0" borderId="30" xfId="0" applyNumberFormat="1" applyFont="1" applyFill="1" applyBorder="1" applyAlignment="1">
      <alignment horizontal="right" wrapText="1"/>
    </xf>
    <xf numFmtId="49" fontId="7" fillId="0" borderId="14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164" fontId="7" fillId="0" borderId="16" xfId="0" applyNumberFormat="1" applyFont="1" applyBorder="1" applyAlignment="1">
      <alignment horizontal="right" wrapText="1"/>
    </xf>
    <xf numFmtId="164" fontId="7" fillId="0" borderId="9" xfId="0" applyNumberFormat="1" applyFont="1" applyFill="1" applyBorder="1" applyAlignment="1">
      <alignment horizontal="right" wrapText="1"/>
    </xf>
    <xf numFmtId="49" fontId="20" fillId="0" borderId="6" xfId="0" applyNumberFormat="1" applyFont="1" applyFill="1" applyBorder="1" applyAlignment="1">
      <alignment horizontal="left" vertical="top" wrapText="1"/>
    </xf>
    <xf numFmtId="49" fontId="21" fillId="0" borderId="24" xfId="0" applyNumberFormat="1" applyFont="1" applyFill="1" applyBorder="1" applyAlignment="1">
      <alignment horizontal="left" vertical="top" wrapText="1"/>
    </xf>
    <xf numFmtId="49" fontId="21" fillId="0" borderId="28" xfId="0" applyNumberFormat="1" applyFont="1" applyFill="1" applyBorder="1" applyAlignment="1">
      <alignment horizontal="left" vertical="top" wrapText="1"/>
    </xf>
    <xf numFmtId="49" fontId="7" fillId="0" borderId="59" xfId="0" applyNumberFormat="1" applyFont="1" applyFill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60" xfId="0" applyNumberFormat="1" applyFont="1" applyFill="1" applyBorder="1" applyAlignment="1">
      <alignment horizontal="center" wrapText="1"/>
    </xf>
    <xf numFmtId="164" fontId="7" fillId="0" borderId="61" xfId="0" applyNumberFormat="1" applyFont="1" applyFill="1" applyBorder="1" applyAlignment="1">
      <alignment horizontal="right" wrapText="1"/>
    </xf>
    <xf numFmtId="49" fontId="20" fillId="0" borderId="46" xfId="0" applyNumberFormat="1" applyFont="1" applyFill="1" applyBorder="1" applyAlignment="1">
      <alignment horizontal="left" vertical="top" wrapText="1"/>
    </xf>
    <xf numFmtId="49" fontId="8" fillId="0" borderId="62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49" fontId="7" fillId="0" borderId="64" xfId="0" applyNumberFormat="1" applyFont="1" applyFill="1" applyBorder="1" applyAlignment="1">
      <alignment horizontal="left" wrapText="1"/>
    </xf>
    <xf numFmtId="0" fontId="8" fillId="0" borderId="2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175" fontId="21" fillId="0" borderId="62" xfId="0" applyNumberFormat="1" applyFont="1" applyFill="1" applyBorder="1" applyAlignment="1">
      <alignment horizontal="left" vertical="top" wrapText="1"/>
    </xf>
    <xf numFmtId="49" fontId="7" fillId="0" borderId="63" xfId="0" applyNumberFormat="1" applyFont="1" applyFill="1" applyBorder="1" applyAlignment="1">
      <alignment horizontal="left" wrapText="1"/>
    </xf>
    <xf numFmtId="175" fontId="20" fillId="0" borderId="62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left" vertical="center" wrapText="1"/>
    </xf>
    <xf numFmtId="49" fontId="20" fillId="0" borderId="62" xfId="0" applyNumberFormat="1" applyFont="1" applyFill="1" applyBorder="1" applyAlignment="1">
      <alignment horizontal="left" vertical="top" wrapText="1"/>
    </xf>
    <xf numFmtId="49" fontId="21" fillId="0" borderId="63" xfId="0" applyNumberFormat="1" applyFont="1" applyFill="1" applyBorder="1" applyAlignment="1">
      <alignment horizontal="left" vertical="top" wrapText="1"/>
    </xf>
    <xf numFmtId="49" fontId="20" fillId="0" borderId="65" xfId="0" applyNumberFormat="1" applyFont="1" applyFill="1" applyBorder="1" applyAlignment="1">
      <alignment horizontal="left" vertical="top" wrapText="1"/>
    </xf>
    <xf numFmtId="49" fontId="8" fillId="0" borderId="65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left" wrapText="1"/>
    </xf>
    <xf numFmtId="0" fontId="8" fillId="0" borderId="46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7" fillId="0" borderId="47" xfId="0" applyNumberFormat="1" applyFont="1" applyFill="1" applyBorder="1" applyAlignment="1">
      <alignment horizontal="center" wrapText="1"/>
    </xf>
    <xf numFmtId="49" fontId="7" fillId="0" borderId="66" xfId="0" applyNumberFormat="1" applyFont="1" applyFill="1" applyBorder="1" applyAlignment="1">
      <alignment horizontal="left" wrapText="1"/>
    </xf>
    <xf numFmtId="49" fontId="20" fillId="0" borderId="8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49" fontId="21" fillId="0" borderId="67" xfId="0" applyNumberFormat="1" applyFont="1" applyFill="1" applyBorder="1" applyAlignment="1">
      <alignment horizontal="left" vertical="top" wrapText="1"/>
    </xf>
    <xf numFmtId="49" fontId="8" fillId="0" borderId="66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left" wrapText="1"/>
    </xf>
    <xf numFmtId="49" fontId="8" fillId="0" borderId="62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20" fillId="0" borderId="66" xfId="0" applyNumberFormat="1" applyFont="1" applyFill="1" applyBorder="1" applyAlignment="1">
      <alignment horizontal="left" vertical="top" wrapText="1"/>
    </xf>
    <xf numFmtId="0" fontId="8" fillId="0" borderId="28" xfId="0" applyNumberFormat="1" applyFont="1" applyFill="1" applyBorder="1" applyAlignment="1">
      <alignment horizontal="left" wrapText="1"/>
    </xf>
    <xf numFmtId="49" fontId="7" fillId="0" borderId="68" xfId="0" applyNumberFormat="1" applyFont="1" applyFill="1" applyBorder="1" applyAlignment="1">
      <alignment horizontal="center" wrapText="1"/>
    </xf>
    <xf numFmtId="49" fontId="21" fillId="0" borderId="6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62" xfId="0" applyNumberFormat="1" applyFont="1" applyFill="1" applyBorder="1" applyAlignment="1">
      <alignment horizontal="left" vertical="center" wrapText="1"/>
    </xf>
    <xf numFmtId="0" fontId="7" fillId="0" borderId="63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center" wrapText="1"/>
    </xf>
    <xf numFmtId="49" fontId="21" fillId="0" borderId="6" xfId="0" applyNumberFormat="1" applyFont="1" applyFill="1" applyBorder="1" applyAlignment="1">
      <alignment horizontal="left" vertical="top" wrapText="1"/>
    </xf>
    <xf numFmtId="49" fontId="7" fillId="0" borderId="46" xfId="0" applyNumberFormat="1" applyFont="1" applyFill="1" applyBorder="1" applyAlignment="1">
      <alignment horizontal="left" wrapText="1"/>
    </xf>
    <xf numFmtId="49" fontId="7" fillId="0" borderId="69" xfId="0" applyNumberFormat="1" applyFont="1" applyFill="1" applyBorder="1" applyAlignment="1">
      <alignment horizontal="left" wrapText="1"/>
    </xf>
    <xf numFmtId="0" fontId="19" fillId="0" borderId="2" xfId="0" applyNumberFormat="1" applyFont="1" applyFill="1" applyBorder="1" applyAlignment="1">
      <alignment horizontal="left" vertical="center" wrapText="1"/>
    </xf>
    <xf numFmtId="0" fontId="20" fillId="0" borderId="62" xfId="0" applyNumberFormat="1" applyFont="1" applyFill="1" applyBorder="1" applyAlignment="1">
      <alignment horizontal="left" vertical="top" wrapText="1"/>
    </xf>
    <xf numFmtId="0" fontId="20" fillId="0" borderId="46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wrapText="1"/>
    </xf>
    <xf numFmtId="0" fontId="20" fillId="0" borderId="65" xfId="0" applyNumberFormat="1" applyFont="1" applyFill="1" applyBorder="1" applyAlignment="1">
      <alignment horizontal="left" vertical="top" wrapText="1"/>
    </xf>
    <xf numFmtId="49" fontId="7" fillId="0" borderId="70" xfId="0" applyNumberFormat="1" applyFont="1" applyFill="1" applyBorder="1" applyAlignment="1">
      <alignment horizontal="left" vertical="center" wrapText="1"/>
    </xf>
    <xf numFmtId="49" fontId="7" fillId="0" borderId="71" xfId="0" applyNumberFormat="1" applyFont="1" applyFill="1" applyBorder="1" applyAlignment="1">
      <alignment horizontal="center" wrapText="1"/>
    </xf>
    <xf numFmtId="49" fontId="7" fillId="0" borderId="71" xfId="0" applyNumberFormat="1" applyFont="1" applyFill="1" applyBorder="1" applyAlignment="1">
      <alignment horizontal="center" wrapText="1"/>
    </xf>
    <xf numFmtId="164" fontId="7" fillId="0" borderId="72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left" wrapText="1"/>
    </xf>
    <xf numFmtId="164" fontId="5" fillId="0" borderId="20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0" fontId="20" fillId="0" borderId="6" xfId="0" applyNumberFormat="1" applyFont="1" applyFill="1" applyBorder="1" applyAlignment="1">
      <alignment horizontal="left" vertical="top" wrapText="1"/>
    </xf>
    <xf numFmtId="175" fontId="20" fillId="0" borderId="6" xfId="0" applyNumberFormat="1" applyFont="1" applyFill="1" applyBorder="1" applyAlignment="1">
      <alignment horizontal="left" vertical="top" wrapText="1"/>
    </xf>
    <xf numFmtId="0" fontId="8" fillId="0" borderId="66" xfId="0" applyNumberFormat="1" applyFont="1" applyFill="1" applyBorder="1" applyAlignment="1">
      <alignment horizontal="left" vertical="center" wrapText="1"/>
    </xf>
    <xf numFmtId="0" fontId="8" fillId="0" borderId="65" xfId="0" applyNumberFormat="1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73" xfId="0" applyNumberFormat="1" applyFont="1" applyFill="1" applyBorder="1" applyAlignment="1">
      <alignment horizontal="center" wrapText="1"/>
    </xf>
    <xf numFmtId="49" fontId="7" fillId="0" borderId="60" xfId="0" applyNumberFormat="1" applyFont="1" applyFill="1" applyBorder="1" applyAlignment="1">
      <alignment horizontal="center" wrapText="1"/>
    </xf>
    <xf numFmtId="164" fontId="7" fillId="0" borderId="61" xfId="0" applyNumberFormat="1" applyFont="1" applyFill="1" applyBorder="1" applyAlignment="1">
      <alignment horizontal="right" wrapText="1"/>
    </xf>
    <xf numFmtId="49" fontId="22" fillId="0" borderId="8" xfId="0" applyNumberFormat="1" applyFont="1" applyFill="1" applyBorder="1" applyAlignment="1">
      <alignment horizontal="center" wrapText="1"/>
    </xf>
    <xf numFmtId="49" fontId="22" fillId="0" borderId="4" xfId="0" applyNumberFormat="1" applyFont="1" applyFill="1" applyBorder="1" applyAlignment="1">
      <alignment horizontal="center" wrapText="1"/>
    </xf>
    <xf numFmtId="49" fontId="22" fillId="0" borderId="29" xfId="0" applyNumberFormat="1" applyFont="1" applyFill="1" applyBorder="1" applyAlignment="1">
      <alignment horizontal="center" wrapText="1"/>
    </xf>
    <xf numFmtId="49" fontId="17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right" vertical="center" wrapText="1"/>
      <protection/>
    </xf>
    <xf numFmtId="49" fontId="18" fillId="0" borderId="0" xfId="18" applyNumberFormat="1" applyFont="1" applyFill="1" applyBorder="1" applyAlignment="1" applyProtection="1">
      <alignment horizontal="center" vertical="center" wrapText="1"/>
      <protection/>
    </xf>
    <xf numFmtId="49" fontId="9" fillId="0" borderId="0" xfId="18" applyNumberFormat="1" applyFont="1" applyFill="1" applyBorder="1" applyAlignment="1" applyProtection="1">
      <alignment horizontal="center" vertical="center" wrapText="1"/>
      <protection/>
    </xf>
    <xf numFmtId="49" fontId="20" fillId="0" borderId="32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49" fontId="4" fillId="0" borderId="74" xfId="18" applyNumberFormat="1" applyFont="1" applyFill="1" applyBorder="1" applyAlignment="1" applyProtection="1">
      <alignment horizontal="center" vertical="center" wrapText="1"/>
      <protection/>
    </xf>
    <xf numFmtId="49" fontId="8" fillId="0" borderId="75" xfId="0" applyNumberFormat="1" applyFont="1" applyFill="1" applyBorder="1" applyAlignment="1">
      <alignment horizontal="left" wrapText="1"/>
    </xf>
    <xf numFmtId="49" fontId="8" fillId="0" borderId="76" xfId="0" applyNumberFormat="1" applyFont="1" applyFill="1" applyBorder="1" applyAlignment="1">
      <alignment horizontal="center"/>
    </xf>
    <xf numFmtId="49" fontId="5" fillId="0" borderId="77" xfId="0" applyNumberFormat="1" applyFont="1" applyFill="1" applyBorder="1" applyAlignment="1">
      <alignment horizontal="center"/>
    </xf>
    <xf numFmtId="164" fontId="8" fillId="0" borderId="78" xfId="0" applyNumberFormat="1" applyFont="1" applyFill="1" applyBorder="1" applyAlignment="1">
      <alignment horizontal="right" wrapText="1"/>
    </xf>
    <xf numFmtId="49" fontId="4" fillId="0" borderId="79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wrapText="1"/>
    </xf>
    <xf numFmtId="164" fontId="5" fillId="0" borderId="42" xfId="0" applyNumberFormat="1" applyFont="1" applyFill="1" applyBorder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2">
    <pageSetUpPr fitToPage="1"/>
  </sheetPr>
  <dimension ref="A1:I926"/>
  <sheetViews>
    <sheetView showGridLines="0" tabSelected="1" view="pageBreakPreview" zoomScale="65" zoomScaleNormal="75" zoomScaleSheetLayoutView="65" workbookViewId="0" topLeftCell="A904">
      <selection activeCell="B828" sqref="B828"/>
    </sheetView>
  </sheetViews>
  <sheetFormatPr defaultColWidth="9.00390625" defaultRowHeight="12.75"/>
  <cols>
    <col min="2" max="2" width="90.37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22.125" style="0" customWidth="1"/>
  </cols>
  <sheetData>
    <row r="1" spans="1:9" ht="21.75" customHeight="1">
      <c r="A1" s="1"/>
      <c r="B1" s="302" t="s">
        <v>336</v>
      </c>
      <c r="C1" s="302"/>
      <c r="D1" s="302"/>
      <c r="E1" s="302"/>
      <c r="F1" s="302"/>
      <c r="G1" s="302"/>
      <c r="H1" s="302"/>
      <c r="I1" s="302"/>
    </row>
    <row r="2" spans="1:9" ht="21">
      <c r="A2" s="1"/>
      <c r="B2" s="302" t="s">
        <v>337</v>
      </c>
      <c r="C2" s="302"/>
      <c r="D2" s="302"/>
      <c r="E2" s="302"/>
      <c r="F2" s="302"/>
      <c r="G2" s="302"/>
      <c r="H2" s="302"/>
      <c r="I2" s="302"/>
    </row>
    <row r="3" spans="1:9" ht="16.5" customHeight="1">
      <c r="A3" s="1"/>
      <c r="B3" s="302" t="s">
        <v>131</v>
      </c>
      <c r="C3" s="302"/>
      <c r="D3" s="302"/>
      <c r="E3" s="302"/>
      <c r="F3" s="302"/>
      <c r="G3" s="302"/>
      <c r="H3" s="302"/>
      <c r="I3" s="302"/>
    </row>
    <row r="4" spans="1:9" ht="16.5" customHeight="1">
      <c r="A4" s="1"/>
      <c r="B4" s="302" t="s">
        <v>132</v>
      </c>
      <c r="C4" s="302"/>
      <c r="D4" s="302"/>
      <c r="E4" s="302"/>
      <c r="F4" s="302"/>
      <c r="G4" s="302"/>
      <c r="H4" s="302"/>
      <c r="I4" s="302"/>
    </row>
    <row r="5" spans="1:9" ht="21">
      <c r="A5" s="1"/>
      <c r="B5" s="302" t="s">
        <v>265</v>
      </c>
      <c r="C5" s="302"/>
      <c r="D5" s="302"/>
      <c r="E5" s="302"/>
      <c r="F5" s="302"/>
      <c r="G5" s="302"/>
      <c r="H5" s="302"/>
      <c r="I5" s="302"/>
    </row>
    <row r="6" spans="1:9" ht="20.25" customHeight="1">
      <c r="A6" s="1"/>
      <c r="B6" s="302" t="s">
        <v>628</v>
      </c>
      <c r="C6" s="302"/>
      <c r="D6" s="302"/>
      <c r="E6" s="302"/>
      <c r="F6" s="302"/>
      <c r="G6" s="302"/>
      <c r="H6" s="302"/>
      <c r="I6" s="302"/>
    </row>
    <row r="7" spans="1:9" ht="20.25" customHeight="1">
      <c r="A7" s="1"/>
      <c r="B7" s="160"/>
      <c r="C7" s="160"/>
      <c r="D7" s="160"/>
      <c r="E7" s="160"/>
      <c r="F7" s="304" t="s">
        <v>103</v>
      </c>
      <c r="G7" s="304"/>
      <c r="H7" s="304"/>
      <c r="I7" s="304"/>
    </row>
    <row r="8" spans="1:9" ht="20.25" customHeight="1">
      <c r="A8" s="1"/>
      <c r="B8" s="160"/>
      <c r="C8" s="160"/>
      <c r="D8" s="160"/>
      <c r="E8" s="160"/>
      <c r="F8" s="302" t="s">
        <v>443</v>
      </c>
      <c r="G8" s="302"/>
      <c r="H8" s="302"/>
      <c r="I8" s="302"/>
    </row>
    <row r="9" spans="1:9" ht="20.25" customHeight="1">
      <c r="A9" s="1"/>
      <c r="B9" s="160"/>
      <c r="C9" s="160"/>
      <c r="D9" s="160"/>
      <c r="E9" s="160"/>
      <c r="F9" s="160"/>
      <c r="G9" s="160"/>
      <c r="H9" s="160"/>
      <c r="I9" s="160"/>
    </row>
    <row r="10" spans="1:9" ht="20.25" customHeight="1">
      <c r="A10" s="303" t="s">
        <v>335</v>
      </c>
      <c r="B10" s="303"/>
      <c r="C10" s="303"/>
      <c r="D10" s="303"/>
      <c r="E10" s="303"/>
      <c r="F10" s="303"/>
      <c r="G10" s="303"/>
      <c r="H10" s="303"/>
      <c r="I10" s="303"/>
    </row>
    <row r="11" spans="1:9" ht="27.75" customHeight="1">
      <c r="A11" s="303" t="s">
        <v>629</v>
      </c>
      <c r="B11" s="303"/>
      <c r="C11" s="303"/>
      <c r="D11" s="303"/>
      <c r="E11" s="303"/>
      <c r="F11" s="303"/>
      <c r="G11" s="303"/>
      <c r="H11" s="303"/>
      <c r="I11" s="303"/>
    </row>
    <row r="12" spans="1:9" ht="22.5" customHeight="1">
      <c r="A12" s="301"/>
      <c r="B12" s="301"/>
      <c r="C12" s="301"/>
      <c r="D12" s="301"/>
      <c r="E12" s="301"/>
      <c r="F12" s="301"/>
      <c r="G12" s="301"/>
      <c r="H12" s="301"/>
      <c r="I12" s="301"/>
    </row>
    <row r="13" spans="1:9" ht="13.5" customHeight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79.5" customHeight="1" thickTop="1">
      <c r="A14" s="161" t="s">
        <v>295</v>
      </c>
      <c r="B14" s="161" t="s">
        <v>296</v>
      </c>
      <c r="C14" s="161" t="s">
        <v>242</v>
      </c>
      <c r="D14" s="161" t="s">
        <v>243</v>
      </c>
      <c r="E14" s="161" t="s">
        <v>244</v>
      </c>
      <c r="F14" s="161" t="s">
        <v>245</v>
      </c>
      <c r="G14" s="161" t="s">
        <v>554</v>
      </c>
      <c r="H14" s="161" t="s">
        <v>246</v>
      </c>
      <c r="I14" s="162" t="s">
        <v>648</v>
      </c>
    </row>
    <row r="15" spans="1:9" ht="13.5" thickBot="1">
      <c r="A15" s="163">
        <v>1</v>
      </c>
      <c r="B15" s="163">
        <v>2</v>
      </c>
      <c r="C15" s="163" t="s">
        <v>314</v>
      </c>
      <c r="D15" s="163" t="s">
        <v>315</v>
      </c>
      <c r="E15" s="163" t="s">
        <v>316</v>
      </c>
      <c r="F15" s="163" t="s">
        <v>297</v>
      </c>
      <c r="G15" s="163" t="s">
        <v>262</v>
      </c>
      <c r="H15" s="163" t="s">
        <v>247</v>
      </c>
      <c r="I15" s="163" t="s">
        <v>586</v>
      </c>
    </row>
    <row r="16" spans="1:9" ht="41.25" customHeight="1" thickBot="1" thickTop="1">
      <c r="A16" s="308" t="s">
        <v>228</v>
      </c>
      <c r="B16" s="309" t="s">
        <v>389</v>
      </c>
      <c r="C16" s="310" t="s">
        <v>233</v>
      </c>
      <c r="D16" s="310"/>
      <c r="E16" s="311" t="s">
        <v>294</v>
      </c>
      <c r="F16" s="311" t="s">
        <v>294</v>
      </c>
      <c r="G16" s="311" t="s">
        <v>294</v>
      </c>
      <c r="H16" s="311" t="s">
        <v>294</v>
      </c>
      <c r="I16" s="312">
        <f>I17+I73+I90+I121+I181+I253+I258+I116+I127+I107</f>
        <v>280520.6</v>
      </c>
    </row>
    <row r="17" spans="1:9" ht="17.25">
      <c r="A17" s="2"/>
      <c r="B17" s="3" t="s">
        <v>361</v>
      </c>
      <c r="C17" s="4" t="s">
        <v>233</v>
      </c>
      <c r="D17" s="4" t="s">
        <v>298</v>
      </c>
      <c r="E17" s="5"/>
      <c r="F17" s="5" t="s">
        <v>294</v>
      </c>
      <c r="G17" s="5" t="s">
        <v>294</v>
      </c>
      <c r="H17" s="5" t="s">
        <v>294</v>
      </c>
      <c r="I17" s="6">
        <f>I18+I50+I45</f>
        <v>53604</v>
      </c>
    </row>
    <row r="18" spans="1:9" ht="56.25" customHeight="1">
      <c r="A18" s="2"/>
      <c r="B18" s="7" t="s">
        <v>367</v>
      </c>
      <c r="C18" s="8" t="s">
        <v>233</v>
      </c>
      <c r="D18" s="8" t="s">
        <v>298</v>
      </c>
      <c r="E18" s="9" t="s">
        <v>370</v>
      </c>
      <c r="F18" s="9"/>
      <c r="G18" s="9"/>
      <c r="H18" s="9"/>
      <c r="I18" s="10">
        <f>I19+I29</f>
        <v>49707.9</v>
      </c>
    </row>
    <row r="19" spans="1:9" ht="59.25" customHeight="1">
      <c r="A19" s="2"/>
      <c r="B19" s="7" t="s">
        <v>364</v>
      </c>
      <c r="C19" s="11" t="s">
        <v>233</v>
      </c>
      <c r="D19" s="11" t="s">
        <v>298</v>
      </c>
      <c r="E19" s="12" t="s">
        <v>370</v>
      </c>
      <c r="F19" s="12" t="s">
        <v>393</v>
      </c>
      <c r="G19" s="13"/>
      <c r="H19" s="13"/>
      <c r="I19" s="14">
        <f>I20+I27</f>
        <v>45899.3</v>
      </c>
    </row>
    <row r="20" spans="1:9" ht="23.25" customHeight="1">
      <c r="A20" s="2"/>
      <c r="B20" s="15" t="s">
        <v>362</v>
      </c>
      <c r="C20" s="16" t="s">
        <v>233</v>
      </c>
      <c r="D20" s="16" t="s">
        <v>298</v>
      </c>
      <c r="E20" s="16" t="s">
        <v>370</v>
      </c>
      <c r="F20" s="17" t="s">
        <v>395</v>
      </c>
      <c r="G20" s="18"/>
      <c r="H20" s="18"/>
      <c r="I20" s="19">
        <f>SUM(I21:I26)</f>
        <v>44460.8</v>
      </c>
    </row>
    <row r="21" spans="1:9" ht="23.25" customHeight="1">
      <c r="A21" s="2"/>
      <c r="B21" s="20" t="s">
        <v>365</v>
      </c>
      <c r="C21" s="21" t="s">
        <v>233</v>
      </c>
      <c r="D21" s="21" t="s">
        <v>298</v>
      </c>
      <c r="E21" s="21" t="s">
        <v>370</v>
      </c>
      <c r="F21" s="21" t="s">
        <v>395</v>
      </c>
      <c r="G21" s="21" t="s">
        <v>366</v>
      </c>
      <c r="H21" s="21" t="s">
        <v>239</v>
      </c>
      <c r="I21" s="22">
        <f>9999.8+181.1</f>
        <v>10180.9</v>
      </c>
    </row>
    <row r="22" spans="1:9" ht="23.25" customHeight="1">
      <c r="A22" s="2"/>
      <c r="B22" s="65" t="s">
        <v>53</v>
      </c>
      <c r="C22" s="24" t="s">
        <v>233</v>
      </c>
      <c r="D22" s="24" t="s">
        <v>298</v>
      </c>
      <c r="E22" s="24" t="s">
        <v>370</v>
      </c>
      <c r="F22" s="24" t="s">
        <v>395</v>
      </c>
      <c r="G22" s="24" t="s">
        <v>366</v>
      </c>
      <c r="H22" s="25" t="s">
        <v>52</v>
      </c>
      <c r="I22" s="26">
        <f>100+71.8</f>
        <v>171.8</v>
      </c>
    </row>
    <row r="23" spans="1:9" ht="63" customHeight="1">
      <c r="A23" s="2"/>
      <c r="B23" s="23" t="s">
        <v>185</v>
      </c>
      <c r="C23" s="24" t="s">
        <v>233</v>
      </c>
      <c r="D23" s="24" t="s">
        <v>298</v>
      </c>
      <c r="E23" s="24" t="s">
        <v>370</v>
      </c>
      <c r="F23" s="24" t="s">
        <v>395</v>
      </c>
      <c r="G23" s="24" t="s">
        <v>366</v>
      </c>
      <c r="H23" s="25" t="s">
        <v>249</v>
      </c>
      <c r="I23" s="26">
        <v>1271.4</v>
      </c>
    </row>
    <row r="24" spans="1:9" ht="43.5" customHeight="1">
      <c r="A24" s="2"/>
      <c r="B24" s="27" t="s">
        <v>483</v>
      </c>
      <c r="C24" s="28" t="s">
        <v>233</v>
      </c>
      <c r="D24" s="28" t="s">
        <v>298</v>
      </c>
      <c r="E24" s="28" t="s">
        <v>370</v>
      </c>
      <c r="F24" s="28" t="s">
        <v>341</v>
      </c>
      <c r="G24" s="28" t="s">
        <v>366</v>
      </c>
      <c r="H24" s="29" t="s">
        <v>239</v>
      </c>
      <c r="I24" s="26">
        <f>31749.2-826.8-181.1</f>
        <v>30741.300000000003</v>
      </c>
    </row>
    <row r="25" spans="1:9" ht="51.75">
      <c r="A25" s="2"/>
      <c r="B25" s="23" t="s">
        <v>185</v>
      </c>
      <c r="C25" s="24" t="s">
        <v>233</v>
      </c>
      <c r="D25" s="24" t="s">
        <v>298</v>
      </c>
      <c r="E25" s="24" t="s">
        <v>370</v>
      </c>
      <c r="F25" s="24" t="s">
        <v>341</v>
      </c>
      <c r="G25" s="24" t="s">
        <v>366</v>
      </c>
      <c r="H25" s="25" t="s">
        <v>249</v>
      </c>
      <c r="I25" s="26">
        <v>2005.4</v>
      </c>
    </row>
    <row r="26" spans="1:9" ht="34.5">
      <c r="A26" s="2"/>
      <c r="B26" s="67" t="s">
        <v>199</v>
      </c>
      <c r="C26" s="40" t="s">
        <v>233</v>
      </c>
      <c r="D26" s="40" t="s">
        <v>298</v>
      </c>
      <c r="E26" s="41" t="s">
        <v>370</v>
      </c>
      <c r="F26" s="41" t="s">
        <v>338</v>
      </c>
      <c r="G26" s="41" t="s">
        <v>366</v>
      </c>
      <c r="H26" s="41" t="s">
        <v>239</v>
      </c>
      <c r="I26" s="42">
        <v>90</v>
      </c>
    </row>
    <row r="27" spans="1:9" ht="34.5">
      <c r="A27" s="2"/>
      <c r="B27" s="43" t="s">
        <v>368</v>
      </c>
      <c r="C27" s="44" t="s">
        <v>233</v>
      </c>
      <c r="D27" s="44" t="s">
        <v>298</v>
      </c>
      <c r="E27" s="44" t="s">
        <v>370</v>
      </c>
      <c r="F27" s="45" t="s">
        <v>396</v>
      </c>
      <c r="G27" s="21"/>
      <c r="H27" s="21"/>
      <c r="I27" s="46">
        <f>I28</f>
        <v>1438.5</v>
      </c>
    </row>
    <row r="28" spans="1:9" ht="17.25">
      <c r="A28" s="2"/>
      <c r="B28" s="47" t="s">
        <v>365</v>
      </c>
      <c r="C28" s="48" t="s">
        <v>233</v>
      </c>
      <c r="D28" s="48" t="s">
        <v>298</v>
      </c>
      <c r="E28" s="48" t="s">
        <v>370</v>
      </c>
      <c r="F28" s="48" t="s">
        <v>396</v>
      </c>
      <c r="G28" s="48" t="s">
        <v>366</v>
      </c>
      <c r="H28" s="48" t="s">
        <v>239</v>
      </c>
      <c r="I28" s="49">
        <v>1438.5</v>
      </c>
    </row>
    <row r="29" spans="1:9" ht="17.25">
      <c r="A29" s="2"/>
      <c r="B29" s="234" t="s">
        <v>354</v>
      </c>
      <c r="C29" s="50" t="s">
        <v>233</v>
      </c>
      <c r="D29" s="50" t="s">
        <v>298</v>
      </c>
      <c r="E29" s="50" t="s">
        <v>370</v>
      </c>
      <c r="F29" s="9" t="s">
        <v>350</v>
      </c>
      <c r="G29" s="13"/>
      <c r="H29" s="209"/>
      <c r="I29" s="10">
        <f>I30</f>
        <v>3808.6</v>
      </c>
    </row>
    <row r="30" spans="1:9" ht="104.25">
      <c r="A30" s="2"/>
      <c r="B30" s="280" t="s">
        <v>725</v>
      </c>
      <c r="C30" s="50" t="s">
        <v>233</v>
      </c>
      <c r="D30" s="50" t="s">
        <v>298</v>
      </c>
      <c r="E30" s="50" t="s">
        <v>370</v>
      </c>
      <c r="F30" s="9" t="s">
        <v>149</v>
      </c>
      <c r="G30" s="50"/>
      <c r="H30" s="210"/>
      <c r="I30" s="10">
        <f>I31+I33+I35+I37+I39+I41+I43</f>
        <v>3808.6</v>
      </c>
    </row>
    <row r="31" spans="1:9" ht="41.25" customHeight="1">
      <c r="A31" s="2"/>
      <c r="B31" s="212" t="s">
        <v>150</v>
      </c>
      <c r="C31" s="61" t="s">
        <v>233</v>
      </c>
      <c r="D31" s="61" t="s">
        <v>298</v>
      </c>
      <c r="E31" s="61" t="s">
        <v>370</v>
      </c>
      <c r="F31" s="62" t="s">
        <v>142</v>
      </c>
      <c r="G31" s="61"/>
      <c r="H31" s="61"/>
      <c r="I31" s="113">
        <f>I32</f>
        <v>305.8</v>
      </c>
    </row>
    <row r="32" spans="1:9" ht="34.5">
      <c r="A32" s="2"/>
      <c r="B32" s="151" t="s">
        <v>240</v>
      </c>
      <c r="C32" s="41" t="s">
        <v>233</v>
      </c>
      <c r="D32" s="41" t="s">
        <v>298</v>
      </c>
      <c r="E32" s="41" t="s">
        <v>370</v>
      </c>
      <c r="F32" s="41" t="s">
        <v>142</v>
      </c>
      <c r="G32" s="41" t="s">
        <v>366</v>
      </c>
      <c r="H32" s="41" t="s">
        <v>241</v>
      </c>
      <c r="I32" s="42">
        <f>301.2+4.6</f>
        <v>305.8</v>
      </c>
    </row>
    <row r="33" spans="1:9" ht="51.75">
      <c r="A33" s="2"/>
      <c r="B33" s="213" t="s">
        <v>151</v>
      </c>
      <c r="C33" s="58" t="s">
        <v>233</v>
      </c>
      <c r="D33" s="58" t="s">
        <v>298</v>
      </c>
      <c r="E33" s="58" t="s">
        <v>370</v>
      </c>
      <c r="F33" s="59" t="s">
        <v>143</v>
      </c>
      <c r="G33" s="33"/>
      <c r="H33" s="33"/>
      <c r="I33" s="74">
        <f>I34</f>
        <v>868.8</v>
      </c>
    </row>
    <row r="34" spans="1:9" ht="51.75">
      <c r="A34" s="2"/>
      <c r="B34" s="151" t="s">
        <v>572</v>
      </c>
      <c r="C34" s="40" t="s">
        <v>233</v>
      </c>
      <c r="D34" s="40" t="s">
        <v>298</v>
      </c>
      <c r="E34" s="41" t="s">
        <v>370</v>
      </c>
      <c r="F34" s="41" t="s">
        <v>143</v>
      </c>
      <c r="G34" s="41" t="s">
        <v>366</v>
      </c>
      <c r="H34" s="41" t="s">
        <v>248</v>
      </c>
      <c r="I34" s="42">
        <v>868.8</v>
      </c>
    </row>
    <row r="35" spans="1:9" ht="51.75">
      <c r="A35" s="2"/>
      <c r="B35" s="214" t="s">
        <v>152</v>
      </c>
      <c r="C35" s="58" t="s">
        <v>233</v>
      </c>
      <c r="D35" s="58" t="s">
        <v>298</v>
      </c>
      <c r="E35" s="58" t="s">
        <v>370</v>
      </c>
      <c r="F35" s="59" t="s">
        <v>144</v>
      </c>
      <c r="G35" s="37"/>
      <c r="H35" s="33"/>
      <c r="I35" s="74">
        <f>I36</f>
        <v>10</v>
      </c>
    </row>
    <row r="36" spans="1:9" ht="55.5" customHeight="1">
      <c r="A36" s="2"/>
      <c r="B36" s="39" t="s">
        <v>600</v>
      </c>
      <c r="C36" s="40" t="s">
        <v>233</v>
      </c>
      <c r="D36" s="40" t="s">
        <v>298</v>
      </c>
      <c r="E36" s="41" t="s">
        <v>370</v>
      </c>
      <c r="F36" s="41" t="s">
        <v>144</v>
      </c>
      <c r="G36" s="41" t="s">
        <v>366</v>
      </c>
      <c r="H36" s="41" t="s">
        <v>134</v>
      </c>
      <c r="I36" s="42">
        <v>10</v>
      </c>
    </row>
    <row r="37" spans="1:9" ht="55.5" customHeight="1">
      <c r="A37" s="2"/>
      <c r="B37" s="175" t="s">
        <v>793</v>
      </c>
      <c r="C37" s="61" t="s">
        <v>233</v>
      </c>
      <c r="D37" s="61" t="s">
        <v>298</v>
      </c>
      <c r="E37" s="61" t="s">
        <v>370</v>
      </c>
      <c r="F37" s="62" t="s">
        <v>145</v>
      </c>
      <c r="G37" s="63"/>
      <c r="H37" s="63"/>
      <c r="I37" s="113">
        <f>I38</f>
        <v>378.7</v>
      </c>
    </row>
    <row r="38" spans="1:9" ht="55.5" customHeight="1">
      <c r="A38" s="2"/>
      <c r="B38" s="39" t="s">
        <v>122</v>
      </c>
      <c r="C38" s="40" t="s">
        <v>233</v>
      </c>
      <c r="D38" s="40" t="s">
        <v>298</v>
      </c>
      <c r="E38" s="41" t="s">
        <v>370</v>
      </c>
      <c r="F38" s="41" t="s">
        <v>145</v>
      </c>
      <c r="G38" s="41" t="s">
        <v>366</v>
      </c>
      <c r="H38" s="41" t="s">
        <v>123</v>
      </c>
      <c r="I38" s="42">
        <v>378.7</v>
      </c>
    </row>
    <row r="39" spans="1:9" ht="36.75" customHeight="1">
      <c r="A39" s="2"/>
      <c r="B39" s="175" t="s">
        <v>153</v>
      </c>
      <c r="C39" s="61" t="s">
        <v>233</v>
      </c>
      <c r="D39" s="61" t="s">
        <v>298</v>
      </c>
      <c r="E39" s="61" t="s">
        <v>370</v>
      </c>
      <c r="F39" s="62" t="s">
        <v>146</v>
      </c>
      <c r="G39" s="63"/>
      <c r="H39" s="63"/>
      <c r="I39" s="113">
        <f>I40</f>
        <v>2199.7</v>
      </c>
    </row>
    <row r="40" spans="1:9" ht="27" customHeight="1">
      <c r="A40" s="2"/>
      <c r="B40" s="39" t="s">
        <v>333</v>
      </c>
      <c r="C40" s="40" t="s">
        <v>233</v>
      </c>
      <c r="D40" s="40" t="s">
        <v>298</v>
      </c>
      <c r="E40" s="41" t="s">
        <v>370</v>
      </c>
      <c r="F40" s="41" t="s">
        <v>146</v>
      </c>
      <c r="G40" s="41" t="s">
        <v>366</v>
      </c>
      <c r="H40" s="41" t="s">
        <v>334</v>
      </c>
      <c r="I40" s="42">
        <f>2199.7</f>
        <v>2199.7</v>
      </c>
    </row>
    <row r="41" spans="1:9" ht="75.75" customHeight="1">
      <c r="A41" s="2"/>
      <c r="B41" s="188" t="s">
        <v>154</v>
      </c>
      <c r="C41" s="58" t="s">
        <v>233</v>
      </c>
      <c r="D41" s="58" t="s">
        <v>298</v>
      </c>
      <c r="E41" s="58" t="s">
        <v>370</v>
      </c>
      <c r="F41" s="59" t="s">
        <v>147</v>
      </c>
      <c r="G41" s="37"/>
      <c r="H41" s="37"/>
      <c r="I41" s="111">
        <f>I42</f>
        <v>10</v>
      </c>
    </row>
    <row r="42" spans="1:9" ht="51.75">
      <c r="A42" s="2"/>
      <c r="B42" s="39" t="s">
        <v>649</v>
      </c>
      <c r="C42" s="40" t="s">
        <v>233</v>
      </c>
      <c r="D42" s="40" t="s">
        <v>298</v>
      </c>
      <c r="E42" s="41" t="s">
        <v>370</v>
      </c>
      <c r="F42" s="41" t="s">
        <v>147</v>
      </c>
      <c r="G42" s="41" t="s">
        <v>366</v>
      </c>
      <c r="H42" s="41" t="s">
        <v>358</v>
      </c>
      <c r="I42" s="42">
        <v>10</v>
      </c>
    </row>
    <row r="43" spans="1:9" ht="51.75">
      <c r="A43" s="2"/>
      <c r="B43" s="188" t="s">
        <v>155</v>
      </c>
      <c r="C43" s="58" t="s">
        <v>233</v>
      </c>
      <c r="D43" s="58" t="s">
        <v>298</v>
      </c>
      <c r="E43" s="58" t="s">
        <v>370</v>
      </c>
      <c r="F43" s="59" t="s">
        <v>148</v>
      </c>
      <c r="G43" s="37"/>
      <c r="H43" s="37"/>
      <c r="I43" s="111">
        <f>I44</f>
        <v>35.6</v>
      </c>
    </row>
    <row r="44" spans="1:9" ht="34.5">
      <c r="A44" s="2"/>
      <c r="B44" s="39" t="s">
        <v>578</v>
      </c>
      <c r="C44" s="40" t="s">
        <v>233</v>
      </c>
      <c r="D44" s="40" t="s">
        <v>298</v>
      </c>
      <c r="E44" s="41" t="s">
        <v>370</v>
      </c>
      <c r="F44" s="41" t="s">
        <v>148</v>
      </c>
      <c r="G44" s="41" t="s">
        <v>366</v>
      </c>
      <c r="H44" s="41" t="s">
        <v>577</v>
      </c>
      <c r="I44" s="42">
        <v>35.6</v>
      </c>
    </row>
    <row r="45" spans="1:9" ht="17.25">
      <c r="A45" s="2"/>
      <c r="B45" s="7" t="s">
        <v>683</v>
      </c>
      <c r="C45" s="50" t="s">
        <v>233</v>
      </c>
      <c r="D45" s="50" t="s">
        <v>298</v>
      </c>
      <c r="E45" s="9" t="s">
        <v>676</v>
      </c>
      <c r="F45" s="9" t="s">
        <v>294</v>
      </c>
      <c r="G45" s="9" t="s">
        <v>294</v>
      </c>
      <c r="H45" s="9" t="s">
        <v>294</v>
      </c>
      <c r="I45" s="10">
        <f>I46</f>
        <v>156.6</v>
      </c>
    </row>
    <row r="46" spans="1:9" ht="17.25">
      <c r="A46" s="2"/>
      <c r="B46" s="56" t="s">
        <v>346</v>
      </c>
      <c r="C46" s="11" t="s">
        <v>233</v>
      </c>
      <c r="D46" s="11" t="s">
        <v>298</v>
      </c>
      <c r="E46" s="12" t="s">
        <v>676</v>
      </c>
      <c r="F46" s="12" t="s">
        <v>397</v>
      </c>
      <c r="G46" s="12" t="s">
        <v>294</v>
      </c>
      <c r="H46" s="12" t="s">
        <v>294</v>
      </c>
      <c r="I46" s="14">
        <f>I47</f>
        <v>156.6</v>
      </c>
    </row>
    <row r="47" spans="1:9" ht="51.75">
      <c r="A47" s="2"/>
      <c r="B47" s="51" t="s">
        <v>679</v>
      </c>
      <c r="C47" s="58" t="s">
        <v>233</v>
      </c>
      <c r="D47" s="58" t="s">
        <v>298</v>
      </c>
      <c r="E47" s="59" t="s">
        <v>676</v>
      </c>
      <c r="F47" s="59" t="s">
        <v>677</v>
      </c>
      <c r="G47" s="33"/>
      <c r="H47" s="33"/>
      <c r="I47" s="54">
        <f>I48</f>
        <v>156.6</v>
      </c>
    </row>
    <row r="48" spans="1:9" ht="34.5">
      <c r="A48" s="2"/>
      <c r="B48" s="51" t="s">
        <v>680</v>
      </c>
      <c r="C48" s="58" t="s">
        <v>233</v>
      </c>
      <c r="D48" s="58" t="s">
        <v>298</v>
      </c>
      <c r="E48" s="59" t="s">
        <v>676</v>
      </c>
      <c r="F48" s="59" t="s">
        <v>678</v>
      </c>
      <c r="G48" s="33"/>
      <c r="H48" s="33"/>
      <c r="I48" s="54">
        <f>I49</f>
        <v>156.6</v>
      </c>
    </row>
    <row r="49" spans="1:9" ht="69">
      <c r="A49" s="2"/>
      <c r="B49" s="27" t="s">
        <v>681</v>
      </c>
      <c r="C49" s="36" t="s">
        <v>233</v>
      </c>
      <c r="D49" s="36" t="s">
        <v>298</v>
      </c>
      <c r="E49" s="36" t="s">
        <v>676</v>
      </c>
      <c r="F49" s="36" t="s">
        <v>678</v>
      </c>
      <c r="G49" s="36" t="s">
        <v>366</v>
      </c>
      <c r="H49" s="36" t="s">
        <v>682</v>
      </c>
      <c r="I49" s="30">
        <v>156.6</v>
      </c>
    </row>
    <row r="50" spans="1:9" ht="17.25">
      <c r="A50" s="2"/>
      <c r="B50" s="7" t="s">
        <v>359</v>
      </c>
      <c r="C50" s="50" t="s">
        <v>233</v>
      </c>
      <c r="D50" s="50" t="s">
        <v>298</v>
      </c>
      <c r="E50" s="9" t="s">
        <v>660</v>
      </c>
      <c r="F50" s="9" t="s">
        <v>294</v>
      </c>
      <c r="G50" s="9" t="s">
        <v>294</v>
      </c>
      <c r="H50" s="9" t="s">
        <v>294</v>
      </c>
      <c r="I50" s="10">
        <f>I54+I68+I51</f>
        <v>3739.5</v>
      </c>
    </row>
    <row r="51" spans="1:9" ht="34.5">
      <c r="A51" s="2"/>
      <c r="B51" s="56" t="s">
        <v>735</v>
      </c>
      <c r="C51" s="11" t="s">
        <v>233</v>
      </c>
      <c r="D51" s="11" t="s">
        <v>298</v>
      </c>
      <c r="E51" s="12" t="s">
        <v>660</v>
      </c>
      <c r="F51" s="12" t="s">
        <v>734</v>
      </c>
      <c r="G51" s="12" t="s">
        <v>294</v>
      </c>
      <c r="H51" s="12" t="s">
        <v>294</v>
      </c>
      <c r="I51" s="14">
        <f>I52</f>
        <v>1000</v>
      </c>
    </row>
    <row r="52" spans="1:9" ht="17.25">
      <c r="A52" s="2"/>
      <c r="B52" s="51" t="s">
        <v>44</v>
      </c>
      <c r="C52" s="58" t="s">
        <v>233</v>
      </c>
      <c r="D52" s="58" t="s">
        <v>298</v>
      </c>
      <c r="E52" s="59" t="s">
        <v>660</v>
      </c>
      <c r="F52" s="59" t="s">
        <v>45</v>
      </c>
      <c r="G52" s="33"/>
      <c r="H52" s="33"/>
      <c r="I52" s="54">
        <f>I53</f>
        <v>1000</v>
      </c>
    </row>
    <row r="53" spans="1:9" ht="51.75">
      <c r="A53" s="2"/>
      <c r="B53" s="27" t="s">
        <v>47</v>
      </c>
      <c r="C53" s="36" t="s">
        <v>233</v>
      </c>
      <c r="D53" s="36" t="s">
        <v>298</v>
      </c>
      <c r="E53" s="36" t="s">
        <v>660</v>
      </c>
      <c r="F53" s="36" t="s">
        <v>45</v>
      </c>
      <c r="G53" s="36" t="s">
        <v>233</v>
      </c>
      <c r="H53" s="36" t="s">
        <v>46</v>
      </c>
      <c r="I53" s="30">
        <v>1000</v>
      </c>
    </row>
    <row r="54" spans="1:9" ht="34.5">
      <c r="A54" s="2"/>
      <c r="B54" s="56" t="s">
        <v>323</v>
      </c>
      <c r="C54" s="11" t="s">
        <v>233</v>
      </c>
      <c r="D54" s="11" t="s">
        <v>298</v>
      </c>
      <c r="E54" s="12" t="s">
        <v>660</v>
      </c>
      <c r="F54" s="12" t="s">
        <v>399</v>
      </c>
      <c r="G54" s="57"/>
      <c r="H54" s="57"/>
      <c r="I54" s="14">
        <f>I55</f>
        <v>1649.4</v>
      </c>
    </row>
    <row r="55" spans="1:9" ht="17.25">
      <c r="A55" s="2"/>
      <c r="B55" s="56" t="s">
        <v>137</v>
      </c>
      <c r="C55" s="11" t="s">
        <v>233</v>
      </c>
      <c r="D55" s="11" t="s">
        <v>298</v>
      </c>
      <c r="E55" s="12" t="s">
        <v>660</v>
      </c>
      <c r="F55" s="12" t="s">
        <v>400</v>
      </c>
      <c r="G55" s="12" t="s">
        <v>294</v>
      </c>
      <c r="H55" s="12" t="s">
        <v>294</v>
      </c>
      <c r="I55" s="14">
        <f>I56+I60+I64+I62+I58+I66</f>
        <v>1649.4</v>
      </c>
    </row>
    <row r="56" spans="1:9" ht="54.75" customHeight="1">
      <c r="A56" s="2"/>
      <c r="B56" s="60" t="s">
        <v>654</v>
      </c>
      <c r="C56" s="61" t="s">
        <v>233</v>
      </c>
      <c r="D56" s="61" t="s">
        <v>298</v>
      </c>
      <c r="E56" s="62" t="s">
        <v>660</v>
      </c>
      <c r="F56" s="62" t="s">
        <v>407</v>
      </c>
      <c r="G56" s="63"/>
      <c r="H56" s="63"/>
      <c r="I56" s="64">
        <f>I57</f>
        <v>258.6</v>
      </c>
    </row>
    <row r="57" spans="1:9" ht="17.25">
      <c r="A57" s="2"/>
      <c r="B57" s="67" t="s">
        <v>365</v>
      </c>
      <c r="C57" s="41" t="s">
        <v>233</v>
      </c>
      <c r="D57" s="41" t="s">
        <v>298</v>
      </c>
      <c r="E57" s="41" t="s">
        <v>660</v>
      </c>
      <c r="F57" s="41" t="s">
        <v>407</v>
      </c>
      <c r="G57" s="41" t="s">
        <v>366</v>
      </c>
      <c r="H57" s="41" t="s">
        <v>239</v>
      </c>
      <c r="I57" s="42">
        <v>258.6</v>
      </c>
    </row>
    <row r="58" spans="1:9" ht="34.5">
      <c r="A58" s="2"/>
      <c r="B58" s="116" t="s">
        <v>485</v>
      </c>
      <c r="C58" s="58" t="s">
        <v>233</v>
      </c>
      <c r="D58" s="58" t="s">
        <v>298</v>
      </c>
      <c r="E58" s="59" t="s">
        <v>660</v>
      </c>
      <c r="F58" s="59" t="s">
        <v>484</v>
      </c>
      <c r="G58" s="33"/>
      <c r="H58" s="33"/>
      <c r="I58" s="74">
        <f>I59</f>
        <v>91.8</v>
      </c>
    </row>
    <row r="59" spans="1:9" ht="17.25">
      <c r="A59" s="2"/>
      <c r="B59" s="67" t="s">
        <v>53</v>
      </c>
      <c r="C59" s="41" t="s">
        <v>233</v>
      </c>
      <c r="D59" s="41" t="s">
        <v>298</v>
      </c>
      <c r="E59" s="41" t="s">
        <v>660</v>
      </c>
      <c r="F59" s="41" t="s">
        <v>484</v>
      </c>
      <c r="G59" s="41" t="s">
        <v>366</v>
      </c>
      <c r="H59" s="41" t="s">
        <v>52</v>
      </c>
      <c r="I59" s="42">
        <v>91.8</v>
      </c>
    </row>
    <row r="60" spans="1:9" ht="34.5">
      <c r="A60" s="2"/>
      <c r="B60" s="60" t="s">
        <v>617</v>
      </c>
      <c r="C60" s="61" t="s">
        <v>233</v>
      </c>
      <c r="D60" s="61" t="s">
        <v>298</v>
      </c>
      <c r="E60" s="66" t="s">
        <v>660</v>
      </c>
      <c r="F60" s="66" t="s">
        <v>408</v>
      </c>
      <c r="G60" s="63"/>
      <c r="H60" s="63"/>
      <c r="I60" s="64">
        <f>I61</f>
        <v>1.7000000000000002</v>
      </c>
    </row>
    <row r="61" spans="1:9" ht="17.25">
      <c r="A61" s="2"/>
      <c r="B61" s="67" t="s">
        <v>365</v>
      </c>
      <c r="C61" s="41" t="s">
        <v>233</v>
      </c>
      <c r="D61" s="41" t="s">
        <v>298</v>
      </c>
      <c r="E61" s="41" t="s">
        <v>660</v>
      </c>
      <c r="F61" s="41" t="s">
        <v>408</v>
      </c>
      <c r="G61" s="41" t="s">
        <v>366</v>
      </c>
      <c r="H61" s="41" t="s">
        <v>239</v>
      </c>
      <c r="I61" s="42">
        <f>7.5-5.8</f>
        <v>1.7000000000000002</v>
      </c>
    </row>
    <row r="62" spans="1:9" ht="34.5">
      <c r="A62" s="2"/>
      <c r="B62" s="60" t="s">
        <v>138</v>
      </c>
      <c r="C62" s="66" t="s">
        <v>233</v>
      </c>
      <c r="D62" s="66" t="s">
        <v>298</v>
      </c>
      <c r="E62" s="66" t="s">
        <v>660</v>
      </c>
      <c r="F62" s="66" t="s">
        <v>618</v>
      </c>
      <c r="G62" s="66"/>
      <c r="H62" s="66"/>
      <c r="I62" s="64">
        <f>I63</f>
        <v>1067.9</v>
      </c>
    </row>
    <row r="63" spans="1:9" ht="17.25">
      <c r="A63" s="2"/>
      <c r="B63" s="127" t="s">
        <v>365</v>
      </c>
      <c r="C63" s="37" t="s">
        <v>233</v>
      </c>
      <c r="D63" s="37" t="s">
        <v>298</v>
      </c>
      <c r="E63" s="37" t="s">
        <v>660</v>
      </c>
      <c r="F63" s="37" t="s">
        <v>618</v>
      </c>
      <c r="G63" s="37" t="s">
        <v>366</v>
      </c>
      <c r="H63" s="37" t="s">
        <v>239</v>
      </c>
      <c r="I63" s="38">
        <f>1100-32.1</f>
        <v>1067.9</v>
      </c>
    </row>
    <row r="64" spans="1:9" ht="34.5">
      <c r="A64" s="2"/>
      <c r="B64" s="60" t="s">
        <v>235</v>
      </c>
      <c r="C64" s="66" t="s">
        <v>233</v>
      </c>
      <c r="D64" s="66" t="s">
        <v>298</v>
      </c>
      <c r="E64" s="66" t="s">
        <v>660</v>
      </c>
      <c r="F64" s="66" t="s">
        <v>234</v>
      </c>
      <c r="G64" s="66"/>
      <c r="H64" s="66"/>
      <c r="I64" s="64">
        <f>I65</f>
        <v>224.4</v>
      </c>
    </row>
    <row r="65" spans="1:9" ht="17.25">
      <c r="A65" s="2"/>
      <c r="B65" s="67" t="s">
        <v>365</v>
      </c>
      <c r="C65" s="41" t="s">
        <v>233</v>
      </c>
      <c r="D65" s="41" t="s">
        <v>298</v>
      </c>
      <c r="E65" s="41" t="s">
        <v>660</v>
      </c>
      <c r="F65" s="41" t="s">
        <v>234</v>
      </c>
      <c r="G65" s="41" t="s">
        <v>366</v>
      </c>
      <c r="H65" s="41" t="s">
        <v>239</v>
      </c>
      <c r="I65" s="42">
        <f>240-15.6</f>
        <v>224.4</v>
      </c>
    </row>
    <row r="66" spans="1:9" ht="87">
      <c r="A66" s="2"/>
      <c r="B66" s="60" t="s">
        <v>9</v>
      </c>
      <c r="C66" s="66" t="s">
        <v>233</v>
      </c>
      <c r="D66" s="66" t="s">
        <v>298</v>
      </c>
      <c r="E66" s="66" t="s">
        <v>660</v>
      </c>
      <c r="F66" s="66" t="s">
        <v>189</v>
      </c>
      <c r="G66" s="66"/>
      <c r="H66" s="66"/>
      <c r="I66" s="64">
        <f>I67</f>
        <v>5</v>
      </c>
    </row>
    <row r="67" spans="1:9" ht="17.25">
      <c r="A67" s="2"/>
      <c r="B67" s="67" t="s">
        <v>365</v>
      </c>
      <c r="C67" s="41" t="s">
        <v>233</v>
      </c>
      <c r="D67" s="41" t="s">
        <v>298</v>
      </c>
      <c r="E67" s="41" t="s">
        <v>660</v>
      </c>
      <c r="F67" s="41" t="s">
        <v>189</v>
      </c>
      <c r="G67" s="41" t="s">
        <v>366</v>
      </c>
      <c r="H67" s="41" t="s">
        <v>52</v>
      </c>
      <c r="I67" s="42">
        <v>5</v>
      </c>
    </row>
    <row r="68" spans="1:9" ht="17.25">
      <c r="A68" s="2"/>
      <c r="B68" s="69" t="s">
        <v>467</v>
      </c>
      <c r="C68" s="70" t="s">
        <v>233</v>
      </c>
      <c r="D68" s="70" t="s">
        <v>298</v>
      </c>
      <c r="E68" s="70" t="s">
        <v>660</v>
      </c>
      <c r="F68" s="70" t="s">
        <v>468</v>
      </c>
      <c r="G68" s="71"/>
      <c r="H68" s="71"/>
      <c r="I68" s="72">
        <f>I69+I71</f>
        <v>1090.1</v>
      </c>
    </row>
    <row r="69" spans="1:9" ht="121.5">
      <c r="A69" s="2"/>
      <c r="B69" s="190" t="s">
        <v>465</v>
      </c>
      <c r="C69" s="66" t="s">
        <v>233</v>
      </c>
      <c r="D69" s="66" t="s">
        <v>298</v>
      </c>
      <c r="E69" s="66" t="s">
        <v>660</v>
      </c>
      <c r="F69" s="66" t="s">
        <v>463</v>
      </c>
      <c r="G69" s="63"/>
      <c r="H69" s="63"/>
      <c r="I69" s="64">
        <f>I70</f>
        <v>960</v>
      </c>
    </row>
    <row r="70" spans="1:9" ht="34.5">
      <c r="A70" s="2"/>
      <c r="B70" s="73" t="s">
        <v>156</v>
      </c>
      <c r="C70" s="41" t="s">
        <v>233</v>
      </c>
      <c r="D70" s="41" t="s">
        <v>298</v>
      </c>
      <c r="E70" s="41" t="s">
        <v>660</v>
      </c>
      <c r="F70" s="41" t="s">
        <v>463</v>
      </c>
      <c r="G70" s="41" t="s">
        <v>233</v>
      </c>
      <c r="H70" s="41" t="s">
        <v>462</v>
      </c>
      <c r="I70" s="42">
        <v>960</v>
      </c>
    </row>
    <row r="71" spans="1:9" ht="51.75">
      <c r="A71" s="2"/>
      <c r="B71" s="190" t="s">
        <v>702</v>
      </c>
      <c r="C71" s="66" t="s">
        <v>233</v>
      </c>
      <c r="D71" s="66" t="s">
        <v>298</v>
      </c>
      <c r="E71" s="66" t="s">
        <v>660</v>
      </c>
      <c r="F71" s="66" t="s">
        <v>701</v>
      </c>
      <c r="G71" s="63"/>
      <c r="H71" s="63"/>
      <c r="I71" s="64">
        <f>I72</f>
        <v>130.1</v>
      </c>
    </row>
    <row r="72" spans="1:9" ht="34.5">
      <c r="A72" s="2"/>
      <c r="B72" s="73" t="s">
        <v>156</v>
      </c>
      <c r="C72" s="41" t="s">
        <v>233</v>
      </c>
      <c r="D72" s="41" t="s">
        <v>298</v>
      </c>
      <c r="E72" s="41" t="s">
        <v>660</v>
      </c>
      <c r="F72" s="41" t="s">
        <v>701</v>
      </c>
      <c r="G72" s="41" t="s">
        <v>233</v>
      </c>
      <c r="H72" s="41" t="s">
        <v>462</v>
      </c>
      <c r="I72" s="42">
        <v>130.1</v>
      </c>
    </row>
    <row r="73" spans="1:9" ht="34.5">
      <c r="A73" s="2"/>
      <c r="B73" s="7" t="s">
        <v>373</v>
      </c>
      <c r="C73" s="50" t="s">
        <v>233</v>
      </c>
      <c r="D73" s="50" t="s">
        <v>372</v>
      </c>
      <c r="E73" s="9"/>
      <c r="F73" s="9" t="s">
        <v>410</v>
      </c>
      <c r="G73" s="9" t="s">
        <v>294</v>
      </c>
      <c r="H73" s="9" t="s">
        <v>294</v>
      </c>
      <c r="I73" s="10">
        <f>I78+I87+I74</f>
        <v>5266.1</v>
      </c>
    </row>
    <row r="74" spans="1:9" ht="17.25">
      <c r="A74" s="2"/>
      <c r="B74" s="7" t="s">
        <v>158</v>
      </c>
      <c r="C74" s="50" t="s">
        <v>233</v>
      </c>
      <c r="D74" s="50" t="s">
        <v>298</v>
      </c>
      <c r="E74" s="9" t="s">
        <v>157</v>
      </c>
      <c r="F74" s="9" t="s">
        <v>294</v>
      </c>
      <c r="G74" s="9" t="s">
        <v>294</v>
      </c>
      <c r="H74" s="9" t="s">
        <v>294</v>
      </c>
      <c r="I74" s="10">
        <f>I75</f>
        <v>3948.4</v>
      </c>
    </row>
    <row r="75" spans="1:9" ht="17.25">
      <c r="A75" s="2"/>
      <c r="B75" s="7" t="s">
        <v>346</v>
      </c>
      <c r="C75" s="50" t="s">
        <v>233</v>
      </c>
      <c r="D75" s="50" t="s">
        <v>298</v>
      </c>
      <c r="E75" s="9" t="s">
        <v>157</v>
      </c>
      <c r="F75" s="9" t="s">
        <v>397</v>
      </c>
      <c r="G75" s="9" t="s">
        <v>294</v>
      </c>
      <c r="H75" s="9" t="s">
        <v>294</v>
      </c>
      <c r="I75" s="10">
        <f>I76</f>
        <v>3948.4</v>
      </c>
    </row>
    <row r="76" spans="1:9" ht="17.25">
      <c r="A76" s="2"/>
      <c r="B76" s="68" t="s">
        <v>324</v>
      </c>
      <c r="C76" s="16" t="s">
        <v>233</v>
      </c>
      <c r="D76" s="16" t="s">
        <v>298</v>
      </c>
      <c r="E76" s="17" t="s">
        <v>157</v>
      </c>
      <c r="F76" s="17" t="s">
        <v>398</v>
      </c>
      <c r="G76" s="37"/>
      <c r="H76" s="37"/>
      <c r="I76" s="19">
        <f>SUM(I77:I77)</f>
        <v>3948.4</v>
      </c>
    </row>
    <row r="77" spans="1:9" ht="51.75">
      <c r="A77" s="2"/>
      <c r="B77" s="55" t="s">
        <v>392</v>
      </c>
      <c r="C77" s="36" t="s">
        <v>233</v>
      </c>
      <c r="D77" s="36" t="s">
        <v>298</v>
      </c>
      <c r="E77" s="36" t="s">
        <v>157</v>
      </c>
      <c r="F77" s="36" t="s">
        <v>398</v>
      </c>
      <c r="G77" s="36" t="s">
        <v>366</v>
      </c>
      <c r="H77" s="36" t="s">
        <v>211</v>
      </c>
      <c r="I77" s="30">
        <f>3979.5-269.2+238.1</f>
        <v>3948.4</v>
      </c>
    </row>
    <row r="78" spans="1:9" ht="37.5" customHeight="1">
      <c r="A78" s="2"/>
      <c r="B78" s="7" t="s">
        <v>285</v>
      </c>
      <c r="C78" s="50" t="s">
        <v>233</v>
      </c>
      <c r="D78" s="50" t="s">
        <v>372</v>
      </c>
      <c r="E78" s="9" t="s">
        <v>378</v>
      </c>
      <c r="F78" s="9" t="s">
        <v>294</v>
      </c>
      <c r="G78" s="9" t="s">
        <v>294</v>
      </c>
      <c r="H78" s="9" t="s">
        <v>294</v>
      </c>
      <c r="I78" s="10">
        <f>I79+I84</f>
        <v>1257.7</v>
      </c>
    </row>
    <row r="79" spans="1:9" ht="37.5" customHeight="1">
      <c r="A79" s="2"/>
      <c r="B79" s="7" t="s">
        <v>360</v>
      </c>
      <c r="C79" s="50" t="s">
        <v>233</v>
      </c>
      <c r="D79" s="50" t="s">
        <v>372</v>
      </c>
      <c r="E79" s="9" t="s">
        <v>378</v>
      </c>
      <c r="F79" s="9" t="s">
        <v>412</v>
      </c>
      <c r="G79" s="9" t="s">
        <v>294</v>
      </c>
      <c r="H79" s="9" t="s">
        <v>294</v>
      </c>
      <c r="I79" s="10">
        <f>I80</f>
        <v>1044.3</v>
      </c>
    </row>
    <row r="80" spans="1:9" ht="51.75">
      <c r="A80" s="2"/>
      <c r="B80" s="68" t="s">
        <v>186</v>
      </c>
      <c r="C80" s="17" t="s">
        <v>233</v>
      </c>
      <c r="D80" s="17" t="s">
        <v>372</v>
      </c>
      <c r="E80" s="17" t="s">
        <v>378</v>
      </c>
      <c r="F80" s="17" t="s">
        <v>413</v>
      </c>
      <c r="G80" s="37"/>
      <c r="H80" s="37"/>
      <c r="I80" s="19">
        <f>I81+I83+I82</f>
        <v>1044.3</v>
      </c>
    </row>
    <row r="81" spans="1:9" ht="17.25">
      <c r="A81" s="2"/>
      <c r="B81" s="47" t="s">
        <v>365</v>
      </c>
      <c r="C81" s="63" t="s">
        <v>233</v>
      </c>
      <c r="D81" s="63" t="s">
        <v>372</v>
      </c>
      <c r="E81" s="63" t="s">
        <v>378</v>
      </c>
      <c r="F81" s="63" t="s">
        <v>413</v>
      </c>
      <c r="G81" s="63" t="s">
        <v>366</v>
      </c>
      <c r="H81" s="63" t="s">
        <v>239</v>
      </c>
      <c r="I81" s="49">
        <f>114.4-100</f>
        <v>14.400000000000006</v>
      </c>
    </row>
    <row r="82" spans="1:9" ht="17.25">
      <c r="A82" s="2"/>
      <c r="B82" s="65" t="s">
        <v>53</v>
      </c>
      <c r="C82" s="31" t="s">
        <v>233</v>
      </c>
      <c r="D82" s="31" t="s">
        <v>372</v>
      </c>
      <c r="E82" s="31" t="s">
        <v>378</v>
      </c>
      <c r="F82" s="31" t="s">
        <v>413</v>
      </c>
      <c r="G82" s="31" t="s">
        <v>366</v>
      </c>
      <c r="H82" s="31" t="s">
        <v>52</v>
      </c>
      <c r="I82" s="26">
        <v>100</v>
      </c>
    </row>
    <row r="83" spans="1:9" ht="69">
      <c r="A83" s="2"/>
      <c r="B83" s="67" t="s">
        <v>623</v>
      </c>
      <c r="C83" s="40" t="s">
        <v>233</v>
      </c>
      <c r="D83" s="40" t="s">
        <v>372</v>
      </c>
      <c r="E83" s="41" t="s">
        <v>378</v>
      </c>
      <c r="F83" s="41" t="s">
        <v>413</v>
      </c>
      <c r="G83" s="41" t="s">
        <v>366</v>
      </c>
      <c r="H83" s="41" t="s">
        <v>624</v>
      </c>
      <c r="I83" s="42">
        <v>929.9</v>
      </c>
    </row>
    <row r="84" spans="1:9" ht="17.25">
      <c r="A84" s="2"/>
      <c r="B84" s="7" t="s">
        <v>753</v>
      </c>
      <c r="C84" s="50" t="s">
        <v>233</v>
      </c>
      <c r="D84" s="50" t="s">
        <v>372</v>
      </c>
      <c r="E84" s="9" t="s">
        <v>378</v>
      </c>
      <c r="F84" s="9" t="s">
        <v>754</v>
      </c>
      <c r="G84" s="9" t="s">
        <v>294</v>
      </c>
      <c r="H84" s="9" t="s">
        <v>294</v>
      </c>
      <c r="I84" s="10">
        <f>I85</f>
        <v>213.4</v>
      </c>
    </row>
    <row r="85" spans="1:9" ht="34.5">
      <c r="A85" s="2"/>
      <c r="B85" s="68" t="s">
        <v>541</v>
      </c>
      <c r="C85" s="17" t="s">
        <v>233</v>
      </c>
      <c r="D85" s="17" t="s">
        <v>372</v>
      </c>
      <c r="E85" s="17" t="s">
        <v>378</v>
      </c>
      <c r="F85" s="17" t="s">
        <v>755</v>
      </c>
      <c r="G85" s="37"/>
      <c r="H85" s="37"/>
      <c r="I85" s="19">
        <f>I86</f>
        <v>213.4</v>
      </c>
    </row>
    <row r="86" spans="1:9" ht="17.25">
      <c r="A86" s="2"/>
      <c r="B86" s="67" t="s">
        <v>365</v>
      </c>
      <c r="C86" s="41" t="s">
        <v>233</v>
      </c>
      <c r="D86" s="41" t="s">
        <v>372</v>
      </c>
      <c r="E86" s="41" t="s">
        <v>378</v>
      </c>
      <c r="F86" s="41" t="s">
        <v>755</v>
      </c>
      <c r="G86" s="41" t="s">
        <v>366</v>
      </c>
      <c r="H86" s="41" t="s">
        <v>239</v>
      </c>
      <c r="I86" s="42">
        <f>113.4+100</f>
        <v>213.4</v>
      </c>
    </row>
    <row r="87" spans="1:9" ht="34.5">
      <c r="A87" s="2"/>
      <c r="B87" s="154" t="s">
        <v>48</v>
      </c>
      <c r="C87" s="155" t="s">
        <v>233</v>
      </c>
      <c r="D87" s="155" t="s">
        <v>372</v>
      </c>
      <c r="E87" s="156" t="s">
        <v>49</v>
      </c>
      <c r="F87" s="156" t="s">
        <v>294</v>
      </c>
      <c r="G87" s="71"/>
      <c r="H87" s="71"/>
      <c r="I87" s="193">
        <f>I88</f>
        <v>60</v>
      </c>
    </row>
    <row r="88" spans="1:9" ht="31.5" customHeight="1">
      <c r="A88" s="2"/>
      <c r="B88" s="15" t="s">
        <v>50</v>
      </c>
      <c r="C88" s="92" t="s">
        <v>233</v>
      </c>
      <c r="D88" s="92" t="s">
        <v>372</v>
      </c>
      <c r="E88" s="5" t="s">
        <v>49</v>
      </c>
      <c r="F88" s="5" t="s">
        <v>51</v>
      </c>
      <c r="G88" s="37"/>
      <c r="H88" s="37"/>
      <c r="I88" s="111">
        <f>I89</f>
        <v>60</v>
      </c>
    </row>
    <row r="89" spans="1:9" ht="17.25">
      <c r="A89" s="2"/>
      <c r="B89" s="67" t="s">
        <v>53</v>
      </c>
      <c r="C89" s="40" t="s">
        <v>233</v>
      </c>
      <c r="D89" s="40" t="s">
        <v>372</v>
      </c>
      <c r="E89" s="41" t="s">
        <v>49</v>
      </c>
      <c r="F89" s="41" t="s">
        <v>51</v>
      </c>
      <c r="G89" s="41" t="s">
        <v>494</v>
      </c>
      <c r="H89" s="41" t="s">
        <v>52</v>
      </c>
      <c r="I89" s="42">
        <v>60</v>
      </c>
    </row>
    <row r="90" spans="1:9" ht="17.25">
      <c r="A90" s="2"/>
      <c r="B90" s="56" t="s">
        <v>332</v>
      </c>
      <c r="C90" s="78" t="s">
        <v>233</v>
      </c>
      <c r="D90" s="78" t="s">
        <v>374</v>
      </c>
      <c r="E90" s="12"/>
      <c r="F90" s="12"/>
      <c r="G90" s="57"/>
      <c r="H90" s="57"/>
      <c r="I90" s="14">
        <f>I91+I100+I95</f>
        <v>4132</v>
      </c>
    </row>
    <row r="91" spans="1:9" ht="17.25">
      <c r="A91" s="2"/>
      <c r="B91" s="56" t="s">
        <v>301</v>
      </c>
      <c r="C91" s="11" t="s">
        <v>233</v>
      </c>
      <c r="D91" s="11" t="s">
        <v>374</v>
      </c>
      <c r="E91" s="12" t="s">
        <v>376</v>
      </c>
      <c r="F91" s="12"/>
      <c r="G91" s="57"/>
      <c r="H91" s="57"/>
      <c r="I91" s="14">
        <f>I92</f>
        <v>1764</v>
      </c>
    </row>
    <row r="92" spans="1:9" ht="17.25">
      <c r="A92" s="2"/>
      <c r="B92" s="56" t="s">
        <v>184</v>
      </c>
      <c r="C92" s="11" t="s">
        <v>233</v>
      </c>
      <c r="D92" s="11" t="s">
        <v>374</v>
      </c>
      <c r="E92" s="12" t="s">
        <v>376</v>
      </c>
      <c r="F92" s="12" t="s">
        <v>409</v>
      </c>
      <c r="G92" s="57"/>
      <c r="H92" s="57"/>
      <c r="I92" s="14">
        <f>I93</f>
        <v>1764</v>
      </c>
    </row>
    <row r="93" spans="1:9" ht="69">
      <c r="A93" s="2"/>
      <c r="B93" s="43" t="s">
        <v>651</v>
      </c>
      <c r="C93" s="44" t="s">
        <v>233</v>
      </c>
      <c r="D93" s="44" t="s">
        <v>374</v>
      </c>
      <c r="E93" s="45" t="s">
        <v>376</v>
      </c>
      <c r="F93" s="45" t="s">
        <v>650</v>
      </c>
      <c r="G93" s="79"/>
      <c r="H93" s="79"/>
      <c r="I93" s="46">
        <f>I94</f>
        <v>1764</v>
      </c>
    </row>
    <row r="94" spans="1:9" ht="51.75">
      <c r="A94" s="2"/>
      <c r="B94" s="172" t="s">
        <v>266</v>
      </c>
      <c r="C94" s="57" t="s">
        <v>233</v>
      </c>
      <c r="D94" s="57" t="s">
        <v>374</v>
      </c>
      <c r="E94" s="57" t="s">
        <v>376</v>
      </c>
      <c r="F94" s="57" t="s">
        <v>650</v>
      </c>
      <c r="G94" s="57" t="s">
        <v>494</v>
      </c>
      <c r="H94" s="57" t="s">
        <v>239</v>
      </c>
      <c r="I94" s="177">
        <v>1764</v>
      </c>
    </row>
    <row r="95" spans="1:9" ht="17.25">
      <c r="A95" s="2"/>
      <c r="B95" s="237" t="s">
        <v>531</v>
      </c>
      <c r="C95" s="125" t="s">
        <v>233</v>
      </c>
      <c r="D95" s="125" t="s">
        <v>374</v>
      </c>
      <c r="E95" s="125" t="s">
        <v>718</v>
      </c>
      <c r="F95" s="125"/>
      <c r="G95" s="57"/>
      <c r="H95" s="57"/>
      <c r="I95" s="14">
        <f>I96</f>
        <v>99.9</v>
      </c>
    </row>
    <row r="96" spans="1:9" ht="17.25">
      <c r="A96" s="2"/>
      <c r="B96" s="234" t="s">
        <v>532</v>
      </c>
      <c r="C96" s="125" t="s">
        <v>233</v>
      </c>
      <c r="D96" s="125" t="s">
        <v>374</v>
      </c>
      <c r="E96" s="125" t="s">
        <v>718</v>
      </c>
      <c r="F96" s="125" t="s">
        <v>536</v>
      </c>
      <c r="G96" s="298"/>
      <c r="H96" s="298"/>
      <c r="I96" s="14">
        <f>I97</f>
        <v>99.9</v>
      </c>
    </row>
    <row r="97" spans="1:9" ht="17.25">
      <c r="A97" s="2"/>
      <c r="B97" s="248" t="s">
        <v>538</v>
      </c>
      <c r="C97" s="126" t="s">
        <v>233</v>
      </c>
      <c r="D97" s="126" t="s">
        <v>374</v>
      </c>
      <c r="E97" s="126" t="s">
        <v>718</v>
      </c>
      <c r="F97" s="126" t="s">
        <v>537</v>
      </c>
      <c r="G97" s="299"/>
      <c r="H97" s="299"/>
      <c r="I97" s="46">
        <f>I98</f>
        <v>99.9</v>
      </c>
    </row>
    <row r="98" spans="1:9" ht="34.5">
      <c r="A98" s="2"/>
      <c r="B98" s="246" t="s">
        <v>703</v>
      </c>
      <c r="C98" s="262" t="s">
        <v>233</v>
      </c>
      <c r="D98" s="262" t="s">
        <v>374</v>
      </c>
      <c r="E98" s="262" t="s">
        <v>718</v>
      </c>
      <c r="F98" s="262" t="s">
        <v>704</v>
      </c>
      <c r="G98" s="300"/>
      <c r="H98" s="300"/>
      <c r="I98" s="64">
        <f>I99</f>
        <v>99.9</v>
      </c>
    </row>
    <row r="99" spans="1:9" ht="17.25">
      <c r="A99" s="2"/>
      <c r="B99" s="67" t="s">
        <v>53</v>
      </c>
      <c r="C99" s="41" t="s">
        <v>233</v>
      </c>
      <c r="D99" s="41" t="s">
        <v>374</v>
      </c>
      <c r="E99" s="41" t="s">
        <v>718</v>
      </c>
      <c r="F99" s="88" t="s">
        <v>704</v>
      </c>
      <c r="G99" s="88" t="s">
        <v>366</v>
      </c>
      <c r="H99" s="88" t="s">
        <v>52</v>
      </c>
      <c r="I99" s="183">
        <v>99.9</v>
      </c>
    </row>
    <row r="100" spans="1:9" ht="17.25">
      <c r="A100" s="2"/>
      <c r="B100" s="56" t="s">
        <v>342</v>
      </c>
      <c r="C100" s="11" t="s">
        <v>233</v>
      </c>
      <c r="D100" s="11" t="s">
        <v>374</v>
      </c>
      <c r="E100" s="12" t="s">
        <v>608</v>
      </c>
      <c r="F100" s="12"/>
      <c r="G100" s="57"/>
      <c r="H100" s="57"/>
      <c r="I100" s="14">
        <f>I104+I101</f>
        <v>2268.1</v>
      </c>
    </row>
    <row r="101" spans="1:9" ht="34.5">
      <c r="A101" s="2"/>
      <c r="B101" s="56" t="s">
        <v>619</v>
      </c>
      <c r="C101" s="11" t="s">
        <v>233</v>
      </c>
      <c r="D101" s="11" t="s">
        <v>374</v>
      </c>
      <c r="E101" s="12" t="s">
        <v>608</v>
      </c>
      <c r="F101" s="12" t="s">
        <v>620</v>
      </c>
      <c r="G101" s="57"/>
      <c r="H101" s="57"/>
      <c r="I101" s="14">
        <f>I102</f>
        <v>1300</v>
      </c>
    </row>
    <row r="102" spans="1:9" ht="34.5">
      <c r="A102" s="2"/>
      <c r="B102" s="43" t="s">
        <v>54</v>
      </c>
      <c r="C102" s="44" t="s">
        <v>233</v>
      </c>
      <c r="D102" s="44" t="s">
        <v>374</v>
      </c>
      <c r="E102" s="45" t="s">
        <v>608</v>
      </c>
      <c r="F102" s="45" t="s">
        <v>55</v>
      </c>
      <c r="G102" s="79"/>
      <c r="H102" s="79"/>
      <c r="I102" s="46">
        <f>I103</f>
        <v>1300</v>
      </c>
    </row>
    <row r="103" spans="1:9" ht="17.25">
      <c r="A103" s="2"/>
      <c r="B103" s="67" t="s">
        <v>794</v>
      </c>
      <c r="C103" s="41" t="s">
        <v>233</v>
      </c>
      <c r="D103" s="41" t="s">
        <v>374</v>
      </c>
      <c r="E103" s="41" t="s">
        <v>608</v>
      </c>
      <c r="F103" s="41" t="s">
        <v>55</v>
      </c>
      <c r="G103" s="41" t="s">
        <v>366</v>
      </c>
      <c r="H103" s="41" t="s">
        <v>56</v>
      </c>
      <c r="I103" s="183">
        <v>1300</v>
      </c>
    </row>
    <row r="104" spans="1:9" ht="17.25">
      <c r="A104" s="2"/>
      <c r="B104" s="56" t="s">
        <v>184</v>
      </c>
      <c r="C104" s="11" t="s">
        <v>233</v>
      </c>
      <c r="D104" s="11" t="s">
        <v>374</v>
      </c>
      <c r="E104" s="12" t="s">
        <v>608</v>
      </c>
      <c r="F104" s="12" t="s">
        <v>409</v>
      </c>
      <c r="G104" s="57"/>
      <c r="H104" s="57"/>
      <c r="I104" s="14">
        <f>I105</f>
        <v>968.1</v>
      </c>
    </row>
    <row r="105" spans="1:9" ht="54" customHeight="1">
      <c r="A105" s="2"/>
      <c r="B105" s="68" t="s">
        <v>630</v>
      </c>
      <c r="C105" s="16" t="s">
        <v>233</v>
      </c>
      <c r="D105" s="16" t="s">
        <v>374</v>
      </c>
      <c r="E105" s="17" t="s">
        <v>608</v>
      </c>
      <c r="F105" s="17" t="s">
        <v>438</v>
      </c>
      <c r="G105" s="37"/>
      <c r="H105" s="37"/>
      <c r="I105" s="19">
        <f>I106</f>
        <v>968.1</v>
      </c>
    </row>
    <row r="106" spans="1:9" ht="38.25" customHeight="1">
      <c r="A106" s="2"/>
      <c r="B106" s="67" t="s">
        <v>266</v>
      </c>
      <c r="C106" s="41" t="s">
        <v>233</v>
      </c>
      <c r="D106" s="41" t="s">
        <v>374</v>
      </c>
      <c r="E106" s="41" t="s">
        <v>608</v>
      </c>
      <c r="F106" s="41" t="s">
        <v>438</v>
      </c>
      <c r="G106" s="41" t="s">
        <v>494</v>
      </c>
      <c r="H106" s="41" t="s">
        <v>239</v>
      </c>
      <c r="I106" s="42">
        <v>968.1</v>
      </c>
    </row>
    <row r="107" spans="1:9" ht="24.75" customHeight="1">
      <c r="A107" s="2"/>
      <c r="B107" s="56" t="s">
        <v>305</v>
      </c>
      <c r="C107" s="50" t="s">
        <v>233</v>
      </c>
      <c r="D107" s="50" t="s">
        <v>300</v>
      </c>
      <c r="E107" s="9"/>
      <c r="F107" s="57"/>
      <c r="G107" s="57"/>
      <c r="H107" s="57"/>
      <c r="I107" s="193">
        <f>I108</f>
        <v>1598.6</v>
      </c>
    </row>
    <row r="108" spans="1:9" ht="27" customHeight="1">
      <c r="A108" s="2"/>
      <c r="B108" s="68" t="s">
        <v>555</v>
      </c>
      <c r="C108" s="11" t="s">
        <v>233</v>
      </c>
      <c r="D108" s="11" t="s">
        <v>300</v>
      </c>
      <c r="E108" s="12" t="s">
        <v>556</v>
      </c>
      <c r="F108" s="12"/>
      <c r="G108" s="57"/>
      <c r="H108" s="57"/>
      <c r="I108" s="193">
        <f>I109+I112</f>
        <v>1598.6</v>
      </c>
    </row>
    <row r="109" spans="1:9" ht="27.75" customHeight="1">
      <c r="A109" s="2"/>
      <c r="B109" s="260" t="s">
        <v>467</v>
      </c>
      <c r="C109" s="50" t="s">
        <v>233</v>
      </c>
      <c r="D109" s="50" t="s">
        <v>300</v>
      </c>
      <c r="E109" s="9" t="s">
        <v>556</v>
      </c>
      <c r="F109" s="9" t="s">
        <v>468</v>
      </c>
      <c r="G109" s="57"/>
      <c r="H109" s="57"/>
      <c r="I109" s="193">
        <f>I110</f>
        <v>845.7</v>
      </c>
    </row>
    <row r="110" spans="1:9" ht="59.25" customHeight="1">
      <c r="A110" s="2"/>
      <c r="B110" s="112" t="s">
        <v>717</v>
      </c>
      <c r="C110" s="61" t="s">
        <v>233</v>
      </c>
      <c r="D110" s="61" t="s">
        <v>300</v>
      </c>
      <c r="E110" s="62" t="s">
        <v>556</v>
      </c>
      <c r="F110" s="62" t="s">
        <v>453</v>
      </c>
      <c r="G110" s="63"/>
      <c r="H110" s="63"/>
      <c r="I110" s="113">
        <f>I111</f>
        <v>845.7</v>
      </c>
    </row>
    <row r="111" spans="1:9" ht="38.25" customHeight="1">
      <c r="A111" s="2"/>
      <c r="B111" s="67" t="s">
        <v>457</v>
      </c>
      <c r="C111" s="88" t="s">
        <v>233</v>
      </c>
      <c r="D111" s="88" t="s">
        <v>300</v>
      </c>
      <c r="E111" s="88" t="s">
        <v>556</v>
      </c>
      <c r="F111" s="88" t="s">
        <v>453</v>
      </c>
      <c r="G111" s="88" t="s">
        <v>283</v>
      </c>
      <c r="H111" s="41" t="s">
        <v>477</v>
      </c>
      <c r="I111" s="42">
        <v>845.7</v>
      </c>
    </row>
    <row r="112" spans="1:9" ht="25.5" customHeight="1">
      <c r="A112" s="2"/>
      <c r="B112" s="7" t="s">
        <v>184</v>
      </c>
      <c r="C112" s="50" t="s">
        <v>233</v>
      </c>
      <c r="D112" s="50" t="s">
        <v>300</v>
      </c>
      <c r="E112" s="9" t="s">
        <v>556</v>
      </c>
      <c r="F112" s="9" t="s">
        <v>409</v>
      </c>
      <c r="G112" s="57"/>
      <c r="H112" s="57"/>
      <c r="I112" s="193">
        <f>I113</f>
        <v>752.9</v>
      </c>
    </row>
    <row r="113" spans="1:9" ht="38.25" customHeight="1">
      <c r="A113" s="2"/>
      <c r="B113" s="7" t="s">
        <v>705</v>
      </c>
      <c r="C113" s="50" t="s">
        <v>233</v>
      </c>
      <c r="D113" s="50" t="s">
        <v>300</v>
      </c>
      <c r="E113" s="9" t="s">
        <v>556</v>
      </c>
      <c r="F113" s="9" t="s">
        <v>512</v>
      </c>
      <c r="G113" s="57"/>
      <c r="H113" s="57"/>
      <c r="I113" s="10">
        <f>I114</f>
        <v>752.9</v>
      </c>
    </row>
    <row r="114" spans="1:9" ht="38.25" customHeight="1">
      <c r="A114" s="2"/>
      <c r="B114" s="15" t="s">
        <v>448</v>
      </c>
      <c r="C114" s="90" t="s">
        <v>233</v>
      </c>
      <c r="D114" s="90" t="s">
        <v>300</v>
      </c>
      <c r="E114" s="91" t="s">
        <v>556</v>
      </c>
      <c r="F114" s="91" t="s">
        <v>652</v>
      </c>
      <c r="G114" s="37"/>
      <c r="H114" s="37"/>
      <c r="I114" s="111">
        <f>I115</f>
        <v>752.9</v>
      </c>
    </row>
    <row r="115" spans="1:9" ht="29.25" customHeight="1">
      <c r="A115" s="2"/>
      <c r="B115" s="67" t="s">
        <v>57</v>
      </c>
      <c r="C115" s="88" t="s">
        <v>233</v>
      </c>
      <c r="D115" s="88" t="s">
        <v>300</v>
      </c>
      <c r="E115" s="88" t="s">
        <v>556</v>
      </c>
      <c r="F115" s="88" t="s">
        <v>652</v>
      </c>
      <c r="G115" s="88" t="s">
        <v>283</v>
      </c>
      <c r="H115" s="41" t="s">
        <v>239</v>
      </c>
      <c r="I115" s="42">
        <f>749.8+3.1</f>
        <v>752.9</v>
      </c>
    </row>
    <row r="116" spans="1:9" ht="17.25">
      <c r="A116" s="2"/>
      <c r="B116" s="7" t="s">
        <v>306</v>
      </c>
      <c r="C116" s="50" t="s">
        <v>233</v>
      </c>
      <c r="D116" s="50" t="s">
        <v>318</v>
      </c>
      <c r="E116" s="9"/>
      <c r="F116" s="57"/>
      <c r="G116" s="57"/>
      <c r="H116" s="57"/>
      <c r="I116" s="14">
        <f>I117</f>
        <v>3725</v>
      </c>
    </row>
    <row r="117" spans="1:9" ht="17.25">
      <c r="A117" s="2"/>
      <c r="B117" s="56" t="s">
        <v>307</v>
      </c>
      <c r="C117" s="11" t="s">
        <v>233</v>
      </c>
      <c r="D117" s="11" t="s">
        <v>318</v>
      </c>
      <c r="E117" s="12" t="s">
        <v>379</v>
      </c>
      <c r="F117" s="12"/>
      <c r="G117" s="57"/>
      <c r="H117" s="57"/>
      <c r="I117" s="14">
        <f>I118</f>
        <v>3725</v>
      </c>
    </row>
    <row r="118" spans="1:9" ht="17.25">
      <c r="A118" s="2"/>
      <c r="B118" s="7" t="s">
        <v>184</v>
      </c>
      <c r="C118" s="50" t="s">
        <v>233</v>
      </c>
      <c r="D118" s="50" t="s">
        <v>318</v>
      </c>
      <c r="E118" s="9" t="s">
        <v>379</v>
      </c>
      <c r="F118" s="9" t="s">
        <v>409</v>
      </c>
      <c r="G118" s="57"/>
      <c r="H118" s="57"/>
      <c r="I118" s="14">
        <f>I119</f>
        <v>3725</v>
      </c>
    </row>
    <row r="119" spans="1:9" ht="34.5">
      <c r="A119" s="2"/>
      <c r="B119" s="3" t="s">
        <v>795</v>
      </c>
      <c r="C119" s="92" t="s">
        <v>233</v>
      </c>
      <c r="D119" s="92" t="s">
        <v>318</v>
      </c>
      <c r="E119" s="5" t="s">
        <v>379</v>
      </c>
      <c r="F119" s="5" t="s">
        <v>210</v>
      </c>
      <c r="G119" s="79"/>
      <c r="H119" s="79"/>
      <c r="I119" s="46">
        <f>I120</f>
        <v>3725</v>
      </c>
    </row>
    <row r="120" spans="1:9" ht="17.25">
      <c r="A120" s="2"/>
      <c r="B120" s="67" t="s">
        <v>57</v>
      </c>
      <c r="C120" s="88" t="s">
        <v>233</v>
      </c>
      <c r="D120" s="88" t="s">
        <v>318</v>
      </c>
      <c r="E120" s="88" t="s">
        <v>379</v>
      </c>
      <c r="F120" s="88" t="s">
        <v>210</v>
      </c>
      <c r="G120" s="88" t="s">
        <v>283</v>
      </c>
      <c r="H120" s="41" t="s">
        <v>239</v>
      </c>
      <c r="I120" s="97">
        <v>3725</v>
      </c>
    </row>
    <row r="121" spans="1:9" ht="17.25">
      <c r="A121" s="2"/>
      <c r="B121" s="7" t="s">
        <v>665</v>
      </c>
      <c r="C121" s="50" t="s">
        <v>233</v>
      </c>
      <c r="D121" s="50" t="s">
        <v>302</v>
      </c>
      <c r="E121" s="9"/>
      <c r="F121" s="57"/>
      <c r="G121" s="57"/>
      <c r="H121" s="57"/>
      <c r="I121" s="14">
        <f>I122</f>
        <v>1448.1999999999998</v>
      </c>
    </row>
    <row r="122" spans="1:9" ht="17.25">
      <c r="A122" s="2"/>
      <c r="B122" s="56" t="s">
        <v>666</v>
      </c>
      <c r="C122" s="11" t="s">
        <v>233</v>
      </c>
      <c r="D122" s="11" t="s">
        <v>302</v>
      </c>
      <c r="E122" s="12" t="s">
        <v>698</v>
      </c>
      <c r="F122" s="12"/>
      <c r="G122" s="57"/>
      <c r="H122" s="57"/>
      <c r="I122" s="14">
        <f>I123</f>
        <v>1448.1999999999998</v>
      </c>
    </row>
    <row r="123" spans="1:9" ht="17.25">
      <c r="A123" s="2"/>
      <c r="B123" s="56" t="s">
        <v>667</v>
      </c>
      <c r="C123" s="50" t="s">
        <v>233</v>
      </c>
      <c r="D123" s="50" t="s">
        <v>302</v>
      </c>
      <c r="E123" s="9" t="s">
        <v>698</v>
      </c>
      <c r="F123" s="9" t="s">
        <v>415</v>
      </c>
      <c r="G123" s="57"/>
      <c r="H123" s="57"/>
      <c r="I123" s="14">
        <f>I124</f>
        <v>1448.1999999999998</v>
      </c>
    </row>
    <row r="124" spans="1:9" ht="34.5">
      <c r="A124" s="2"/>
      <c r="B124" s="56" t="s">
        <v>668</v>
      </c>
      <c r="C124" s="50" t="s">
        <v>233</v>
      </c>
      <c r="D124" s="50" t="s">
        <v>302</v>
      </c>
      <c r="E124" s="9" t="s">
        <v>698</v>
      </c>
      <c r="F124" s="9" t="s">
        <v>114</v>
      </c>
      <c r="G124" s="57"/>
      <c r="H124" s="57"/>
      <c r="I124" s="14">
        <f>I125</f>
        <v>1448.1999999999998</v>
      </c>
    </row>
    <row r="125" spans="1:9" ht="17.25">
      <c r="A125" s="2"/>
      <c r="B125" s="51" t="s">
        <v>595</v>
      </c>
      <c r="C125" s="58" t="s">
        <v>233</v>
      </c>
      <c r="D125" s="58" t="s">
        <v>302</v>
      </c>
      <c r="E125" s="59" t="s">
        <v>698</v>
      </c>
      <c r="F125" s="59" t="s">
        <v>115</v>
      </c>
      <c r="G125" s="59"/>
      <c r="H125" s="33"/>
      <c r="I125" s="54">
        <f>I126</f>
        <v>1448.1999999999998</v>
      </c>
    </row>
    <row r="126" spans="1:9" ht="17.25">
      <c r="A126" s="2"/>
      <c r="B126" s="27" t="s">
        <v>365</v>
      </c>
      <c r="C126" s="28" t="s">
        <v>233</v>
      </c>
      <c r="D126" s="28" t="s">
        <v>302</v>
      </c>
      <c r="E126" s="28" t="s">
        <v>698</v>
      </c>
      <c r="F126" s="28" t="s">
        <v>115</v>
      </c>
      <c r="G126" s="28" t="s">
        <v>366</v>
      </c>
      <c r="H126" s="37" t="s">
        <v>239</v>
      </c>
      <c r="I126" s="81">
        <f>1538.1-50+0.1-40</f>
        <v>1448.1999999999998</v>
      </c>
    </row>
    <row r="127" spans="1:9" ht="17.25">
      <c r="A127" s="2"/>
      <c r="B127" s="7" t="s">
        <v>669</v>
      </c>
      <c r="C127" s="50" t="s">
        <v>233</v>
      </c>
      <c r="D127" s="50" t="s">
        <v>375</v>
      </c>
      <c r="E127" s="9"/>
      <c r="F127" s="9"/>
      <c r="G127" s="9"/>
      <c r="H127" s="9"/>
      <c r="I127" s="10">
        <f>I128+I153+I176+I172</f>
        <v>90543.1</v>
      </c>
    </row>
    <row r="128" spans="1:9" ht="17.25">
      <c r="A128" s="2"/>
      <c r="B128" s="56" t="s">
        <v>58</v>
      </c>
      <c r="C128" s="50" t="s">
        <v>233</v>
      </c>
      <c r="D128" s="50" t="s">
        <v>375</v>
      </c>
      <c r="E128" s="12" t="s">
        <v>59</v>
      </c>
      <c r="F128" s="57"/>
      <c r="G128" s="57"/>
      <c r="H128" s="57"/>
      <c r="I128" s="14">
        <f>I132+I142+I129+I150+I138+I146</f>
        <v>84394.1</v>
      </c>
    </row>
    <row r="129" spans="1:9" ht="69">
      <c r="A129" s="2"/>
      <c r="B129" s="56" t="s">
        <v>712</v>
      </c>
      <c r="C129" s="50" t="s">
        <v>233</v>
      </c>
      <c r="D129" s="50" t="s">
        <v>375</v>
      </c>
      <c r="E129" s="9" t="s">
        <v>59</v>
      </c>
      <c r="F129" s="12" t="s">
        <v>710</v>
      </c>
      <c r="G129" s="57"/>
      <c r="H129" s="57"/>
      <c r="I129" s="14">
        <f>I130</f>
        <v>67720.6</v>
      </c>
    </row>
    <row r="130" spans="1:9" ht="63.75" customHeight="1">
      <c r="A130" s="2"/>
      <c r="B130" s="60" t="s">
        <v>713</v>
      </c>
      <c r="C130" s="61" t="s">
        <v>233</v>
      </c>
      <c r="D130" s="61" t="s">
        <v>375</v>
      </c>
      <c r="E130" s="62" t="s">
        <v>59</v>
      </c>
      <c r="F130" s="66" t="s">
        <v>711</v>
      </c>
      <c r="G130" s="63"/>
      <c r="H130" s="63"/>
      <c r="I130" s="64">
        <f>I131</f>
        <v>67720.6</v>
      </c>
    </row>
    <row r="131" spans="1:9" ht="34.5">
      <c r="A131" s="2"/>
      <c r="B131" s="67" t="s">
        <v>4</v>
      </c>
      <c r="C131" s="41" t="s">
        <v>233</v>
      </c>
      <c r="D131" s="41" t="s">
        <v>375</v>
      </c>
      <c r="E131" s="41" t="s">
        <v>59</v>
      </c>
      <c r="F131" s="41" t="s">
        <v>711</v>
      </c>
      <c r="G131" s="41" t="s">
        <v>466</v>
      </c>
      <c r="H131" s="41" t="s">
        <v>3</v>
      </c>
      <c r="I131" s="42">
        <v>67720.6</v>
      </c>
    </row>
    <row r="132" spans="1:9" ht="17.25">
      <c r="A132" s="2"/>
      <c r="B132" s="56" t="s">
        <v>60</v>
      </c>
      <c r="C132" s="50" t="s">
        <v>233</v>
      </c>
      <c r="D132" s="50" t="s">
        <v>375</v>
      </c>
      <c r="E132" s="9" t="s">
        <v>59</v>
      </c>
      <c r="F132" s="12" t="s">
        <v>61</v>
      </c>
      <c r="G132" s="57"/>
      <c r="H132" s="57"/>
      <c r="I132" s="14">
        <f>I133</f>
        <v>4982</v>
      </c>
    </row>
    <row r="133" spans="1:9" ht="51.75">
      <c r="A133" s="2"/>
      <c r="B133" s="15" t="s">
        <v>223</v>
      </c>
      <c r="C133" s="194" t="s">
        <v>233</v>
      </c>
      <c r="D133" s="194" t="s">
        <v>375</v>
      </c>
      <c r="E133" s="195" t="s">
        <v>59</v>
      </c>
      <c r="F133" s="196" t="s">
        <v>62</v>
      </c>
      <c r="G133" s="36"/>
      <c r="H133" s="36"/>
      <c r="I133" s="197">
        <f>I134+I137+I135+I136</f>
        <v>4982</v>
      </c>
    </row>
    <row r="134" spans="1:9" ht="51.75">
      <c r="A134" s="2"/>
      <c r="B134" s="94" t="s">
        <v>491</v>
      </c>
      <c r="C134" s="48" t="s">
        <v>233</v>
      </c>
      <c r="D134" s="48" t="s">
        <v>375</v>
      </c>
      <c r="E134" s="48" t="s">
        <v>59</v>
      </c>
      <c r="F134" s="48" t="s">
        <v>62</v>
      </c>
      <c r="G134" s="48" t="s">
        <v>492</v>
      </c>
      <c r="H134" s="63" t="s">
        <v>239</v>
      </c>
      <c r="I134" s="83">
        <f>278.8+2329.3</f>
        <v>2608.1000000000004</v>
      </c>
    </row>
    <row r="135" spans="1:9" ht="17.25">
      <c r="A135" s="2"/>
      <c r="B135" s="152" t="s">
        <v>794</v>
      </c>
      <c r="C135" s="24" t="s">
        <v>233</v>
      </c>
      <c r="D135" s="24" t="s">
        <v>375</v>
      </c>
      <c r="E135" s="24" t="s">
        <v>59</v>
      </c>
      <c r="F135" s="24" t="s">
        <v>62</v>
      </c>
      <c r="G135" s="24" t="s">
        <v>492</v>
      </c>
      <c r="H135" s="31" t="s">
        <v>56</v>
      </c>
      <c r="I135" s="85">
        <f>3059.5-2284.8</f>
        <v>774.6999999999998</v>
      </c>
    </row>
    <row r="136" spans="1:9" ht="17.25">
      <c r="A136" s="2"/>
      <c r="B136" s="75" t="s">
        <v>15</v>
      </c>
      <c r="C136" s="24" t="s">
        <v>233</v>
      </c>
      <c r="D136" s="24" t="s">
        <v>375</v>
      </c>
      <c r="E136" s="24" t="s">
        <v>59</v>
      </c>
      <c r="F136" s="24" t="s">
        <v>62</v>
      </c>
      <c r="G136" s="24" t="s">
        <v>466</v>
      </c>
      <c r="H136" s="31" t="s">
        <v>239</v>
      </c>
      <c r="I136" s="76">
        <v>1099.2</v>
      </c>
    </row>
    <row r="137" spans="1:9" ht="17.25">
      <c r="A137" s="2"/>
      <c r="B137" s="73" t="s">
        <v>794</v>
      </c>
      <c r="C137" s="88" t="s">
        <v>233</v>
      </c>
      <c r="D137" s="88" t="s">
        <v>375</v>
      </c>
      <c r="E137" s="88" t="s">
        <v>59</v>
      </c>
      <c r="F137" s="88" t="s">
        <v>62</v>
      </c>
      <c r="G137" s="88" t="s">
        <v>466</v>
      </c>
      <c r="H137" s="41" t="s">
        <v>56</v>
      </c>
      <c r="I137" s="97">
        <v>500</v>
      </c>
    </row>
    <row r="138" spans="1:9" ht="17.25">
      <c r="A138" s="2"/>
      <c r="B138" s="56" t="s">
        <v>287</v>
      </c>
      <c r="C138" s="50" t="s">
        <v>233</v>
      </c>
      <c r="D138" s="50" t="s">
        <v>375</v>
      </c>
      <c r="E138" s="9" t="s">
        <v>59</v>
      </c>
      <c r="F138" s="12" t="s">
        <v>506</v>
      </c>
      <c r="G138" s="57"/>
      <c r="H138" s="57"/>
      <c r="I138" s="14">
        <f>I139</f>
        <v>222</v>
      </c>
    </row>
    <row r="139" spans="1:9" ht="51.75">
      <c r="A139" s="2"/>
      <c r="B139" s="60" t="s">
        <v>177</v>
      </c>
      <c r="C139" s="61" t="s">
        <v>233</v>
      </c>
      <c r="D139" s="61" t="s">
        <v>375</v>
      </c>
      <c r="E139" s="62" t="s">
        <v>59</v>
      </c>
      <c r="F139" s="66" t="s">
        <v>173</v>
      </c>
      <c r="G139" s="63"/>
      <c r="H139" s="63"/>
      <c r="I139" s="64">
        <f>I140</f>
        <v>222</v>
      </c>
    </row>
    <row r="140" spans="1:9" ht="51.75">
      <c r="A140" s="2"/>
      <c r="B140" s="60" t="s">
        <v>815</v>
      </c>
      <c r="C140" s="61" t="s">
        <v>233</v>
      </c>
      <c r="D140" s="61" t="s">
        <v>375</v>
      </c>
      <c r="E140" s="62" t="s">
        <v>59</v>
      </c>
      <c r="F140" s="66" t="s">
        <v>813</v>
      </c>
      <c r="G140" s="63"/>
      <c r="H140" s="63"/>
      <c r="I140" s="64">
        <f>I141</f>
        <v>222</v>
      </c>
    </row>
    <row r="141" spans="1:9" ht="51.75">
      <c r="A141" s="2"/>
      <c r="B141" s="73" t="s">
        <v>802</v>
      </c>
      <c r="C141" s="88" t="s">
        <v>233</v>
      </c>
      <c r="D141" s="88" t="s">
        <v>375</v>
      </c>
      <c r="E141" s="88" t="s">
        <v>59</v>
      </c>
      <c r="F141" s="88" t="s">
        <v>813</v>
      </c>
      <c r="G141" s="88" t="s">
        <v>466</v>
      </c>
      <c r="H141" s="41" t="s">
        <v>814</v>
      </c>
      <c r="I141" s="97">
        <v>222</v>
      </c>
    </row>
    <row r="142" spans="1:9" ht="17.25">
      <c r="A142" s="2"/>
      <c r="B142" s="264" t="s">
        <v>354</v>
      </c>
      <c r="C142" s="155" t="s">
        <v>233</v>
      </c>
      <c r="D142" s="155" t="s">
        <v>375</v>
      </c>
      <c r="E142" s="156" t="s">
        <v>59</v>
      </c>
      <c r="F142" s="156" t="s">
        <v>350</v>
      </c>
      <c r="G142" s="134"/>
      <c r="H142" s="71"/>
      <c r="I142" s="193">
        <f>I143</f>
        <v>4169.5</v>
      </c>
    </row>
    <row r="143" spans="1:9" ht="75" customHeight="1">
      <c r="A143" s="2"/>
      <c r="B143" s="280" t="s">
        <v>725</v>
      </c>
      <c r="C143" s="155" t="s">
        <v>233</v>
      </c>
      <c r="D143" s="155" t="s">
        <v>375</v>
      </c>
      <c r="E143" s="156" t="s">
        <v>59</v>
      </c>
      <c r="F143" s="156" t="s">
        <v>149</v>
      </c>
      <c r="G143" s="134"/>
      <c r="H143" s="71"/>
      <c r="I143" s="193">
        <f>I144</f>
        <v>4169.5</v>
      </c>
    </row>
    <row r="144" spans="1:9" ht="36.75" customHeight="1">
      <c r="A144" s="2"/>
      <c r="B144" s="235" t="s">
        <v>796</v>
      </c>
      <c r="C144" s="61" t="s">
        <v>233</v>
      </c>
      <c r="D144" s="61" t="s">
        <v>375</v>
      </c>
      <c r="E144" s="62" t="s">
        <v>59</v>
      </c>
      <c r="F144" s="62" t="s">
        <v>159</v>
      </c>
      <c r="G144" s="48"/>
      <c r="H144" s="63"/>
      <c r="I144" s="113">
        <f>I145</f>
        <v>4169.5</v>
      </c>
    </row>
    <row r="145" spans="1:9" ht="34.5" customHeight="1">
      <c r="A145" s="2"/>
      <c r="B145" s="236" t="s">
        <v>161</v>
      </c>
      <c r="C145" s="41" t="s">
        <v>233</v>
      </c>
      <c r="D145" s="41" t="s">
        <v>375</v>
      </c>
      <c r="E145" s="41" t="s">
        <v>59</v>
      </c>
      <c r="F145" s="41" t="s">
        <v>159</v>
      </c>
      <c r="G145" s="88" t="s">
        <v>492</v>
      </c>
      <c r="H145" s="41" t="s">
        <v>160</v>
      </c>
      <c r="I145" s="97">
        <v>4169.5</v>
      </c>
    </row>
    <row r="146" spans="1:9" ht="24.75" customHeight="1">
      <c r="A146" s="2"/>
      <c r="B146" s="234" t="s">
        <v>467</v>
      </c>
      <c r="C146" s="155" t="s">
        <v>233</v>
      </c>
      <c r="D146" s="155" t="s">
        <v>375</v>
      </c>
      <c r="E146" s="156" t="s">
        <v>59</v>
      </c>
      <c r="F146" s="156" t="s">
        <v>468</v>
      </c>
      <c r="G146" s="134"/>
      <c r="H146" s="71"/>
      <c r="I146" s="193">
        <f>I147</f>
        <v>6600</v>
      </c>
    </row>
    <row r="147" spans="1:9" ht="75" customHeight="1">
      <c r="A147" s="2"/>
      <c r="B147" s="235" t="s">
        <v>759</v>
      </c>
      <c r="C147" s="61" t="s">
        <v>233</v>
      </c>
      <c r="D147" s="61" t="s">
        <v>375</v>
      </c>
      <c r="E147" s="62" t="s">
        <v>59</v>
      </c>
      <c r="F147" s="62" t="s">
        <v>757</v>
      </c>
      <c r="G147" s="48"/>
      <c r="H147" s="63"/>
      <c r="I147" s="113">
        <f>I148</f>
        <v>6600</v>
      </c>
    </row>
    <row r="148" spans="1:9" ht="34.5" customHeight="1">
      <c r="A148" s="2"/>
      <c r="B148" s="235" t="s">
        <v>756</v>
      </c>
      <c r="C148" s="61" t="s">
        <v>233</v>
      </c>
      <c r="D148" s="61" t="s">
        <v>375</v>
      </c>
      <c r="E148" s="62" t="s">
        <v>59</v>
      </c>
      <c r="F148" s="62" t="s">
        <v>758</v>
      </c>
      <c r="G148" s="48"/>
      <c r="H148" s="63"/>
      <c r="I148" s="113">
        <f>I149</f>
        <v>6600</v>
      </c>
    </row>
    <row r="149" spans="1:9" ht="34.5" customHeight="1">
      <c r="A149" s="2"/>
      <c r="B149" s="236" t="s">
        <v>4</v>
      </c>
      <c r="C149" s="41" t="s">
        <v>233</v>
      </c>
      <c r="D149" s="41" t="s">
        <v>375</v>
      </c>
      <c r="E149" s="41" t="s">
        <v>59</v>
      </c>
      <c r="F149" s="41" t="s">
        <v>758</v>
      </c>
      <c r="G149" s="88" t="s">
        <v>466</v>
      </c>
      <c r="H149" s="41" t="s">
        <v>3</v>
      </c>
      <c r="I149" s="97">
        <v>6600</v>
      </c>
    </row>
    <row r="150" spans="1:9" ht="21.75" customHeight="1">
      <c r="A150" s="2"/>
      <c r="B150" s="259" t="s">
        <v>184</v>
      </c>
      <c r="C150" s="155" t="s">
        <v>233</v>
      </c>
      <c r="D150" s="155" t="s">
        <v>375</v>
      </c>
      <c r="E150" s="156" t="s">
        <v>59</v>
      </c>
      <c r="F150" s="156" t="s">
        <v>409</v>
      </c>
      <c r="G150" s="134"/>
      <c r="H150" s="71"/>
      <c r="I150" s="193">
        <f>I151</f>
        <v>700</v>
      </c>
    </row>
    <row r="151" spans="1:9" ht="60.75" customHeight="1">
      <c r="A151" s="2"/>
      <c r="B151" s="235" t="s">
        <v>715</v>
      </c>
      <c r="C151" s="61" t="s">
        <v>233</v>
      </c>
      <c r="D151" s="61" t="s">
        <v>375</v>
      </c>
      <c r="E151" s="62" t="s">
        <v>59</v>
      </c>
      <c r="F151" s="62" t="s">
        <v>714</v>
      </c>
      <c r="G151" s="48"/>
      <c r="H151" s="63"/>
      <c r="I151" s="113">
        <f>I152</f>
        <v>700</v>
      </c>
    </row>
    <row r="152" spans="1:9" ht="34.5" customHeight="1">
      <c r="A152" s="2"/>
      <c r="B152" s="73" t="s">
        <v>794</v>
      </c>
      <c r="C152" s="41" t="s">
        <v>233</v>
      </c>
      <c r="D152" s="41" t="s">
        <v>375</v>
      </c>
      <c r="E152" s="41" t="s">
        <v>59</v>
      </c>
      <c r="F152" s="41" t="s">
        <v>714</v>
      </c>
      <c r="G152" s="88" t="s">
        <v>466</v>
      </c>
      <c r="H152" s="41" t="s">
        <v>56</v>
      </c>
      <c r="I152" s="97">
        <v>700</v>
      </c>
    </row>
    <row r="153" spans="1:9" ht="17.25">
      <c r="A153" s="2"/>
      <c r="B153" s="237" t="s">
        <v>609</v>
      </c>
      <c r="C153" s="50" t="s">
        <v>233</v>
      </c>
      <c r="D153" s="50" t="s">
        <v>375</v>
      </c>
      <c r="E153" s="12" t="s">
        <v>382</v>
      </c>
      <c r="F153" s="57"/>
      <c r="G153" s="57"/>
      <c r="H153" s="57"/>
      <c r="I153" s="14">
        <f>I154+I162+I166+I158</f>
        <v>5710.3</v>
      </c>
    </row>
    <row r="154" spans="1:9" ht="17.25">
      <c r="A154" s="2"/>
      <c r="B154" s="237" t="s">
        <v>60</v>
      </c>
      <c r="C154" s="50" t="s">
        <v>233</v>
      </c>
      <c r="D154" s="50" t="s">
        <v>375</v>
      </c>
      <c r="E154" s="9" t="s">
        <v>382</v>
      </c>
      <c r="F154" s="12" t="s">
        <v>61</v>
      </c>
      <c r="G154" s="57"/>
      <c r="H154" s="57"/>
      <c r="I154" s="14">
        <f>I155</f>
        <v>1057.7</v>
      </c>
    </row>
    <row r="155" spans="1:9" ht="51.75">
      <c r="A155" s="2"/>
      <c r="B155" s="238" t="s">
        <v>223</v>
      </c>
      <c r="C155" s="194" t="s">
        <v>233</v>
      </c>
      <c r="D155" s="194" t="s">
        <v>375</v>
      </c>
      <c r="E155" s="195" t="s">
        <v>382</v>
      </c>
      <c r="F155" s="196" t="s">
        <v>62</v>
      </c>
      <c r="G155" s="36"/>
      <c r="H155" s="36"/>
      <c r="I155" s="197">
        <f>I156+I157</f>
        <v>1057.7</v>
      </c>
    </row>
    <row r="156" spans="1:9" ht="17.25">
      <c r="A156" s="2"/>
      <c r="B156" s="294" t="s">
        <v>794</v>
      </c>
      <c r="C156" s="48" t="s">
        <v>233</v>
      </c>
      <c r="D156" s="48" t="s">
        <v>375</v>
      </c>
      <c r="E156" s="48" t="s">
        <v>382</v>
      </c>
      <c r="F156" s="48" t="s">
        <v>62</v>
      </c>
      <c r="G156" s="48" t="s">
        <v>466</v>
      </c>
      <c r="H156" s="63" t="s">
        <v>56</v>
      </c>
      <c r="I156" s="83">
        <v>873.1</v>
      </c>
    </row>
    <row r="157" spans="1:9" ht="17.25">
      <c r="A157" s="2"/>
      <c r="B157" s="236" t="s">
        <v>53</v>
      </c>
      <c r="C157" s="88" t="s">
        <v>233</v>
      </c>
      <c r="D157" s="88" t="s">
        <v>375</v>
      </c>
      <c r="E157" s="88" t="s">
        <v>382</v>
      </c>
      <c r="F157" s="88" t="s">
        <v>62</v>
      </c>
      <c r="G157" s="88" t="s">
        <v>466</v>
      </c>
      <c r="H157" s="41" t="s">
        <v>52</v>
      </c>
      <c r="I157" s="97">
        <v>184.6</v>
      </c>
    </row>
    <row r="158" spans="1:9" ht="17.25">
      <c r="A158" s="2"/>
      <c r="B158" s="56" t="s">
        <v>287</v>
      </c>
      <c r="C158" s="50" t="s">
        <v>233</v>
      </c>
      <c r="D158" s="50" t="s">
        <v>375</v>
      </c>
      <c r="E158" s="9" t="s">
        <v>382</v>
      </c>
      <c r="F158" s="12" t="s">
        <v>506</v>
      </c>
      <c r="G158" s="57"/>
      <c r="H158" s="57"/>
      <c r="I158" s="14">
        <f>I159</f>
        <v>230</v>
      </c>
    </row>
    <row r="159" spans="1:9" ht="51.75">
      <c r="A159" s="2"/>
      <c r="B159" s="60" t="s">
        <v>177</v>
      </c>
      <c r="C159" s="61" t="s">
        <v>233</v>
      </c>
      <c r="D159" s="61" t="s">
        <v>375</v>
      </c>
      <c r="E159" s="62" t="s">
        <v>382</v>
      </c>
      <c r="F159" s="66" t="s">
        <v>173</v>
      </c>
      <c r="G159" s="63"/>
      <c r="H159" s="63"/>
      <c r="I159" s="64">
        <f>I160</f>
        <v>230</v>
      </c>
    </row>
    <row r="160" spans="1:9" ht="51.75">
      <c r="A160" s="2"/>
      <c r="B160" s="60" t="s">
        <v>815</v>
      </c>
      <c r="C160" s="61" t="s">
        <v>233</v>
      </c>
      <c r="D160" s="61" t="s">
        <v>375</v>
      </c>
      <c r="E160" s="62" t="s">
        <v>382</v>
      </c>
      <c r="F160" s="66" t="s">
        <v>813</v>
      </c>
      <c r="G160" s="63"/>
      <c r="H160" s="63"/>
      <c r="I160" s="64">
        <f>I161</f>
        <v>230</v>
      </c>
    </row>
    <row r="161" spans="1:9" ht="51.75">
      <c r="A161" s="2"/>
      <c r="B161" s="73" t="s">
        <v>802</v>
      </c>
      <c r="C161" s="88" t="s">
        <v>233</v>
      </c>
      <c r="D161" s="88" t="s">
        <v>375</v>
      </c>
      <c r="E161" s="88" t="s">
        <v>382</v>
      </c>
      <c r="F161" s="88" t="s">
        <v>813</v>
      </c>
      <c r="G161" s="88" t="s">
        <v>466</v>
      </c>
      <c r="H161" s="41" t="s">
        <v>814</v>
      </c>
      <c r="I161" s="97">
        <v>230</v>
      </c>
    </row>
    <row r="162" spans="1:9" ht="17.25">
      <c r="A162" s="2"/>
      <c r="B162" s="234" t="s">
        <v>354</v>
      </c>
      <c r="C162" s="155" t="s">
        <v>233</v>
      </c>
      <c r="D162" s="155" t="s">
        <v>375</v>
      </c>
      <c r="E162" s="156" t="s">
        <v>382</v>
      </c>
      <c r="F162" s="156" t="s">
        <v>350</v>
      </c>
      <c r="G162" s="134"/>
      <c r="H162" s="71"/>
      <c r="I162" s="193">
        <f>I163</f>
        <v>809.1</v>
      </c>
    </row>
    <row r="163" spans="1:9" ht="104.25">
      <c r="A163" s="2"/>
      <c r="B163" s="280" t="s">
        <v>725</v>
      </c>
      <c r="C163" s="155" t="s">
        <v>233</v>
      </c>
      <c r="D163" s="155" t="s">
        <v>375</v>
      </c>
      <c r="E163" s="156" t="s">
        <v>382</v>
      </c>
      <c r="F163" s="156" t="s">
        <v>149</v>
      </c>
      <c r="G163" s="134"/>
      <c r="H163" s="71"/>
      <c r="I163" s="193">
        <f>I164</f>
        <v>809.1</v>
      </c>
    </row>
    <row r="164" spans="1:9" ht="34.5">
      <c r="A164" s="2"/>
      <c r="B164" s="235" t="s">
        <v>449</v>
      </c>
      <c r="C164" s="61" t="s">
        <v>233</v>
      </c>
      <c r="D164" s="61" t="s">
        <v>375</v>
      </c>
      <c r="E164" s="62" t="s">
        <v>382</v>
      </c>
      <c r="F164" s="62" t="s">
        <v>159</v>
      </c>
      <c r="G164" s="48"/>
      <c r="H164" s="63"/>
      <c r="I164" s="113">
        <f>I165</f>
        <v>809.1</v>
      </c>
    </row>
    <row r="165" spans="1:9" ht="34.5">
      <c r="A165" s="2"/>
      <c r="B165" s="236" t="s">
        <v>161</v>
      </c>
      <c r="C165" s="41" t="s">
        <v>233</v>
      </c>
      <c r="D165" s="41" t="s">
        <v>375</v>
      </c>
      <c r="E165" s="41" t="s">
        <v>382</v>
      </c>
      <c r="F165" s="41" t="s">
        <v>159</v>
      </c>
      <c r="G165" s="88" t="s">
        <v>492</v>
      </c>
      <c r="H165" s="41" t="s">
        <v>160</v>
      </c>
      <c r="I165" s="97">
        <v>809.1</v>
      </c>
    </row>
    <row r="166" spans="1:9" ht="17.25">
      <c r="A166" s="2"/>
      <c r="B166" s="235" t="s">
        <v>467</v>
      </c>
      <c r="C166" s="155" t="s">
        <v>233</v>
      </c>
      <c r="D166" s="155" t="s">
        <v>375</v>
      </c>
      <c r="E166" s="156" t="s">
        <v>382</v>
      </c>
      <c r="F166" s="156" t="s">
        <v>468</v>
      </c>
      <c r="G166" s="134"/>
      <c r="H166" s="71"/>
      <c r="I166" s="193">
        <f>I167+I169</f>
        <v>3613.5</v>
      </c>
    </row>
    <row r="167" spans="1:9" ht="34.5">
      <c r="A167" s="2"/>
      <c r="B167" s="238" t="s">
        <v>1</v>
      </c>
      <c r="C167" s="61" t="s">
        <v>233</v>
      </c>
      <c r="D167" s="61" t="s">
        <v>375</v>
      </c>
      <c r="E167" s="62" t="s">
        <v>382</v>
      </c>
      <c r="F167" s="62" t="s">
        <v>2</v>
      </c>
      <c r="G167" s="48"/>
      <c r="H167" s="63"/>
      <c r="I167" s="113">
        <f>I168</f>
        <v>0</v>
      </c>
    </row>
    <row r="168" spans="1:9" ht="32.25" customHeight="1">
      <c r="A168" s="2"/>
      <c r="B168" s="239" t="s">
        <v>4</v>
      </c>
      <c r="C168" s="41" t="s">
        <v>233</v>
      </c>
      <c r="D168" s="41" t="s">
        <v>375</v>
      </c>
      <c r="E168" s="41" t="s">
        <v>382</v>
      </c>
      <c r="F168" s="41" t="s">
        <v>2</v>
      </c>
      <c r="G168" s="88" t="s">
        <v>466</v>
      </c>
      <c r="H168" s="41" t="s">
        <v>3</v>
      </c>
      <c r="I168" s="97">
        <f>209.4-209.4</f>
        <v>0</v>
      </c>
    </row>
    <row r="169" spans="1:9" ht="75" customHeight="1">
      <c r="A169" s="2"/>
      <c r="B169" s="235" t="s">
        <v>759</v>
      </c>
      <c r="C169" s="61" t="s">
        <v>233</v>
      </c>
      <c r="D169" s="61" t="s">
        <v>375</v>
      </c>
      <c r="E169" s="62" t="s">
        <v>382</v>
      </c>
      <c r="F169" s="62" t="s">
        <v>757</v>
      </c>
      <c r="G169" s="48"/>
      <c r="H169" s="63"/>
      <c r="I169" s="113">
        <f>I170</f>
        <v>3613.5</v>
      </c>
    </row>
    <row r="170" spans="1:9" ht="32.25" customHeight="1">
      <c r="A170" s="2"/>
      <c r="B170" s="235" t="s">
        <v>756</v>
      </c>
      <c r="C170" s="61" t="s">
        <v>233</v>
      </c>
      <c r="D170" s="61" t="s">
        <v>375</v>
      </c>
      <c r="E170" s="62" t="s">
        <v>382</v>
      </c>
      <c r="F170" s="62" t="s">
        <v>758</v>
      </c>
      <c r="G170" s="48"/>
      <c r="H170" s="63"/>
      <c r="I170" s="113">
        <f>I171</f>
        <v>3613.5</v>
      </c>
    </row>
    <row r="171" spans="1:9" ht="32.25" customHeight="1">
      <c r="A171" s="2"/>
      <c r="B171" s="236" t="s">
        <v>4</v>
      </c>
      <c r="C171" s="41" t="s">
        <v>233</v>
      </c>
      <c r="D171" s="41" t="s">
        <v>375</v>
      </c>
      <c r="E171" s="41" t="s">
        <v>382</v>
      </c>
      <c r="F171" s="41" t="s">
        <v>758</v>
      </c>
      <c r="G171" s="88" t="s">
        <v>466</v>
      </c>
      <c r="H171" s="41" t="s">
        <v>3</v>
      </c>
      <c r="I171" s="97">
        <v>3613.5</v>
      </c>
    </row>
    <row r="172" spans="1:9" ht="32.25" customHeight="1">
      <c r="A172" s="2"/>
      <c r="B172" s="235" t="s">
        <v>762</v>
      </c>
      <c r="C172" s="61" t="s">
        <v>233</v>
      </c>
      <c r="D172" s="61" t="s">
        <v>375</v>
      </c>
      <c r="E172" s="62" t="s">
        <v>760</v>
      </c>
      <c r="F172" s="62"/>
      <c r="G172" s="48"/>
      <c r="H172" s="63"/>
      <c r="I172" s="113">
        <f>I173</f>
        <v>93.7</v>
      </c>
    </row>
    <row r="173" spans="1:9" ht="32.25" customHeight="1">
      <c r="A173" s="2"/>
      <c r="B173" s="235" t="s">
        <v>60</v>
      </c>
      <c r="C173" s="61" t="s">
        <v>233</v>
      </c>
      <c r="D173" s="61" t="s">
        <v>375</v>
      </c>
      <c r="E173" s="62" t="s">
        <v>760</v>
      </c>
      <c r="F173" s="62" t="s">
        <v>61</v>
      </c>
      <c r="G173" s="48"/>
      <c r="H173" s="63"/>
      <c r="I173" s="113">
        <f>I174</f>
        <v>93.7</v>
      </c>
    </row>
    <row r="174" spans="1:9" ht="57.75" customHeight="1">
      <c r="A174" s="2"/>
      <c r="B174" s="235" t="s">
        <v>761</v>
      </c>
      <c r="C174" s="61" t="s">
        <v>233</v>
      </c>
      <c r="D174" s="61" t="s">
        <v>375</v>
      </c>
      <c r="E174" s="62" t="s">
        <v>760</v>
      </c>
      <c r="F174" s="62" t="s">
        <v>62</v>
      </c>
      <c r="G174" s="48"/>
      <c r="H174" s="63"/>
      <c r="I174" s="113">
        <f>I175</f>
        <v>93.7</v>
      </c>
    </row>
    <row r="175" spans="1:9" ht="32.25" customHeight="1">
      <c r="A175" s="2"/>
      <c r="B175" s="73" t="s">
        <v>720</v>
      </c>
      <c r="C175" s="41" t="s">
        <v>233</v>
      </c>
      <c r="D175" s="41" t="s">
        <v>375</v>
      </c>
      <c r="E175" s="41" t="s">
        <v>760</v>
      </c>
      <c r="F175" s="41" t="s">
        <v>62</v>
      </c>
      <c r="G175" s="88" t="s">
        <v>466</v>
      </c>
      <c r="H175" s="41" t="s">
        <v>52</v>
      </c>
      <c r="I175" s="97">
        <v>93.7</v>
      </c>
    </row>
    <row r="176" spans="1:9" ht="17.25">
      <c r="A176" s="2"/>
      <c r="B176" s="237" t="s">
        <v>163</v>
      </c>
      <c r="C176" s="50" t="s">
        <v>233</v>
      </c>
      <c r="D176" s="50" t="s">
        <v>375</v>
      </c>
      <c r="E176" s="12" t="s">
        <v>162</v>
      </c>
      <c r="F176" s="71"/>
      <c r="G176" s="134"/>
      <c r="H176" s="71"/>
      <c r="I176" s="193">
        <f>I177</f>
        <v>345</v>
      </c>
    </row>
    <row r="177" spans="1:9" ht="17.25">
      <c r="A177" s="2"/>
      <c r="B177" s="234" t="s">
        <v>354</v>
      </c>
      <c r="C177" s="155" t="s">
        <v>233</v>
      </c>
      <c r="D177" s="155" t="s">
        <v>375</v>
      </c>
      <c r="E177" s="156" t="s">
        <v>162</v>
      </c>
      <c r="F177" s="156" t="s">
        <v>350</v>
      </c>
      <c r="G177" s="134"/>
      <c r="H177" s="71"/>
      <c r="I177" s="193">
        <f>I178</f>
        <v>345</v>
      </c>
    </row>
    <row r="178" spans="1:9" ht="104.25">
      <c r="A178" s="2"/>
      <c r="B178" s="280" t="s">
        <v>725</v>
      </c>
      <c r="C178" s="155" t="s">
        <v>233</v>
      </c>
      <c r="D178" s="155" t="s">
        <v>375</v>
      </c>
      <c r="E178" s="156" t="s">
        <v>162</v>
      </c>
      <c r="F178" s="156" t="s">
        <v>149</v>
      </c>
      <c r="G178" s="134"/>
      <c r="H178" s="71"/>
      <c r="I178" s="193">
        <f>I179</f>
        <v>345</v>
      </c>
    </row>
    <row r="179" spans="1:9" ht="34.5">
      <c r="A179" s="2"/>
      <c r="B179" s="112" t="s">
        <v>796</v>
      </c>
      <c r="C179" s="61" t="s">
        <v>233</v>
      </c>
      <c r="D179" s="61" t="s">
        <v>375</v>
      </c>
      <c r="E179" s="62" t="s">
        <v>162</v>
      </c>
      <c r="F179" s="62" t="s">
        <v>159</v>
      </c>
      <c r="G179" s="48"/>
      <c r="H179" s="63"/>
      <c r="I179" s="113">
        <f>I180</f>
        <v>345</v>
      </c>
    </row>
    <row r="180" spans="1:9" ht="34.5">
      <c r="A180" s="2"/>
      <c r="B180" s="73" t="s">
        <v>161</v>
      </c>
      <c r="C180" s="41" t="s">
        <v>233</v>
      </c>
      <c r="D180" s="41" t="s">
        <v>375</v>
      </c>
      <c r="E180" s="41" t="s">
        <v>162</v>
      </c>
      <c r="F180" s="41" t="s">
        <v>159</v>
      </c>
      <c r="G180" s="88" t="s">
        <v>466</v>
      </c>
      <c r="H180" s="41" t="s">
        <v>160</v>
      </c>
      <c r="I180" s="97">
        <v>345</v>
      </c>
    </row>
    <row r="181" spans="1:9" ht="17.25">
      <c r="A181" s="2"/>
      <c r="B181" s="7" t="s">
        <v>312</v>
      </c>
      <c r="C181" s="50" t="s">
        <v>233</v>
      </c>
      <c r="D181" s="50" t="s">
        <v>303</v>
      </c>
      <c r="E181" s="9"/>
      <c r="F181" s="57"/>
      <c r="G181" s="57"/>
      <c r="H181" s="57"/>
      <c r="I181" s="14">
        <f>I182+I233+I248</f>
        <v>111314.7</v>
      </c>
    </row>
    <row r="182" spans="1:9" ht="17.25">
      <c r="A182" s="2"/>
      <c r="B182" s="7" t="s">
        <v>386</v>
      </c>
      <c r="C182" s="50" t="s">
        <v>233</v>
      </c>
      <c r="D182" s="50" t="s">
        <v>303</v>
      </c>
      <c r="E182" s="9" t="s">
        <v>385</v>
      </c>
      <c r="F182" s="57"/>
      <c r="G182" s="57"/>
      <c r="H182" s="57"/>
      <c r="I182" s="14">
        <f>I219+I193+I183+I209+I201</f>
        <v>76747.9</v>
      </c>
    </row>
    <row r="183" spans="1:9" ht="17.25">
      <c r="A183" s="2"/>
      <c r="B183" s="7" t="s">
        <v>64</v>
      </c>
      <c r="C183" s="50" t="s">
        <v>233</v>
      </c>
      <c r="D183" s="50" t="s">
        <v>303</v>
      </c>
      <c r="E183" s="9" t="s">
        <v>385</v>
      </c>
      <c r="F183" s="9" t="s">
        <v>65</v>
      </c>
      <c r="G183" s="57"/>
      <c r="H183" s="57"/>
      <c r="I183" s="14">
        <f>I184</f>
        <v>12772.8</v>
      </c>
    </row>
    <row r="184" spans="1:9" ht="17.25">
      <c r="A184" s="2"/>
      <c r="B184" s="7" t="s">
        <v>66</v>
      </c>
      <c r="C184" s="50" t="s">
        <v>233</v>
      </c>
      <c r="D184" s="50" t="s">
        <v>303</v>
      </c>
      <c r="E184" s="9" t="s">
        <v>385</v>
      </c>
      <c r="F184" s="9" t="s">
        <v>67</v>
      </c>
      <c r="G184" s="57"/>
      <c r="H184" s="57"/>
      <c r="I184" s="14">
        <f>I185+I188+I191</f>
        <v>12772.8</v>
      </c>
    </row>
    <row r="185" spans="1:9" ht="34.5">
      <c r="A185" s="2"/>
      <c r="B185" s="3" t="s">
        <v>464</v>
      </c>
      <c r="C185" s="92" t="s">
        <v>233</v>
      </c>
      <c r="D185" s="92" t="s">
        <v>303</v>
      </c>
      <c r="E185" s="5" t="s">
        <v>385</v>
      </c>
      <c r="F185" s="5" t="s">
        <v>68</v>
      </c>
      <c r="G185" s="79"/>
      <c r="H185" s="79"/>
      <c r="I185" s="6">
        <f>I186+I187</f>
        <v>6613.2</v>
      </c>
    </row>
    <row r="186" spans="1:9" ht="34.5">
      <c r="A186" s="2"/>
      <c r="B186" s="47" t="s">
        <v>70</v>
      </c>
      <c r="C186" s="63" t="s">
        <v>233</v>
      </c>
      <c r="D186" s="63" t="s">
        <v>303</v>
      </c>
      <c r="E186" s="63" t="s">
        <v>385</v>
      </c>
      <c r="F186" s="63" t="s">
        <v>68</v>
      </c>
      <c r="G186" s="63" t="s">
        <v>283</v>
      </c>
      <c r="H186" s="63" t="s">
        <v>69</v>
      </c>
      <c r="I186" s="49">
        <f>6613.2-3423.4</f>
        <v>3189.7999999999997</v>
      </c>
    </row>
    <row r="187" spans="1:9" ht="34.5">
      <c r="A187" s="2"/>
      <c r="B187" s="67" t="s">
        <v>70</v>
      </c>
      <c r="C187" s="41" t="s">
        <v>233</v>
      </c>
      <c r="D187" s="41" t="s">
        <v>303</v>
      </c>
      <c r="E187" s="41" t="s">
        <v>385</v>
      </c>
      <c r="F187" s="41" t="s">
        <v>68</v>
      </c>
      <c r="G187" s="41" t="s">
        <v>327</v>
      </c>
      <c r="H187" s="41" t="s">
        <v>69</v>
      </c>
      <c r="I187" s="42">
        <f>3423.4</f>
        <v>3423.4</v>
      </c>
    </row>
    <row r="188" spans="1:9" ht="17.25">
      <c r="A188" s="2"/>
      <c r="B188" s="3" t="s">
        <v>74</v>
      </c>
      <c r="C188" s="92" t="s">
        <v>233</v>
      </c>
      <c r="D188" s="92" t="s">
        <v>303</v>
      </c>
      <c r="E188" s="5" t="s">
        <v>385</v>
      </c>
      <c r="F188" s="5" t="s">
        <v>75</v>
      </c>
      <c r="G188" s="79"/>
      <c r="H188" s="79"/>
      <c r="I188" s="46">
        <f>I189+I190</f>
        <v>3087.7999999999997</v>
      </c>
    </row>
    <row r="189" spans="1:9" ht="34.5">
      <c r="A189" s="2"/>
      <c r="B189" s="47" t="s">
        <v>70</v>
      </c>
      <c r="C189" s="63" t="s">
        <v>233</v>
      </c>
      <c r="D189" s="63" t="s">
        <v>303</v>
      </c>
      <c r="E189" s="63" t="s">
        <v>385</v>
      </c>
      <c r="F189" s="63" t="s">
        <v>75</v>
      </c>
      <c r="G189" s="63" t="s">
        <v>496</v>
      </c>
      <c r="H189" s="63" t="s">
        <v>69</v>
      </c>
      <c r="I189" s="49">
        <v>911.6</v>
      </c>
    </row>
    <row r="190" spans="1:9" ht="17.25">
      <c r="A190" s="2"/>
      <c r="B190" s="67" t="s">
        <v>764</v>
      </c>
      <c r="C190" s="41" t="s">
        <v>233</v>
      </c>
      <c r="D190" s="41" t="s">
        <v>303</v>
      </c>
      <c r="E190" s="41" t="s">
        <v>385</v>
      </c>
      <c r="F190" s="41" t="s">
        <v>75</v>
      </c>
      <c r="G190" s="41" t="s">
        <v>496</v>
      </c>
      <c r="H190" s="41" t="s">
        <v>763</v>
      </c>
      <c r="I190" s="42">
        <v>2176.2</v>
      </c>
    </row>
    <row r="191" spans="1:9" ht="34.5">
      <c r="A191" s="2"/>
      <c r="B191" s="112" t="s">
        <v>76</v>
      </c>
      <c r="C191" s="61" t="s">
        <v>233</v>
      </c>
      <c r="D191" s="61" t="s">
        <v>303</v>
      </c>
      <c r="E191" s="62" t="s">
        <v>385</v>
      </c>
      <c r="F191" s="62" t="s">
        <v>77</v>
      </c>
      <c r="G191" s="63"/>
      <c r="H191" s="63"/>
      <c r="I191" s="64">
        <f>I192</f>
        <v>3071.8</v>
      </c>
    </row>
    <row r="192" spans="1:9" ht="34.5">
      <c r="A192" s="2"/>
      <c r="B192" s="67" t="s">
        <v>70</v>
      </c>
      <c r="C192" s="41" t="s">
        <v>233</v>
      </c>
      <c r="D192" s="41" t="s">
        <v>303</v>
      </c>
      <c r="E192" s="41" t="s">
        <v>385</v>
      </c>
      <c r="F192" s="41" t="s">
        <v>77</v>
      </c>
      <c r="G192" s="41" t="s">
        <v>496</v>
      </c>
      <c r="H192" s="41" t="s">
        <v>69</v>
      </c>
      <c r="I192" s="42">
        <v>3071.8</v>
      </c>
    </row>
    <row r="193" spans="1:9" ht="17.25">
      <c r="A193" s="2"/>
      <c r="B193" s="56" t="s">
        <v>749</v>
      </c>
      <c r="C193" s="11" t="s">
        <v>233</v>
      </c>
      <c r="D193" s="11" t="s">
        <v>303</v>
      </c>
      <c r="E193" s="12" t="s">
        <v>385</v>
      </c>
      <c r="F193" s="12" t="s">
        <v>513</v>
      </c>
      <c r="G193" s="57"/>
      <c r="H193" s="57"/>
      <c r="I193" s="14">
        <f>I194</f>
        <v>22276.4</v>
      </c>
    </row>
    <row r="194" spans="1:9" ht="189" customHeight="1">
      <c r="A194" s="2"/>
      <c r="B194" s="89" t="s">
        <v>780</v>
      </c>
      <c r="C194" s="50" t="s">
        <v>233</v>
      </c>
      <c r="D194" s="50" t="s">
        <v>303</v>
      </c>
      <c r="E194" s="9" t="s">
        <v>385</v>
      </c>
      <c r="F194" s="9" t="s">
        <v>751</v>
      </c>
      <c r="G194" s="57"/>
      <c r="H194" s="57"/>
      <c r="I194" s="14">
        <f>I195+I197+I199</f>
        <v>22276.4</v>
      </c>
    </row>
    <row r="195" spans="1:9" ht="104.25">
      <c r="A195" s="2"/>
      <c r="B195" s="240" t="s">
        <v>542</v>
      </c>
      <c r="C195" s="92" t="s">
        <v>233</v>
      </c>
      <c r="D195" s="92" t="s">
        <v>303</v>
      </c>
      <c r="E195" s="5" t="s">
        <v>385</v>
      </c>
      <c r="F195" s="5" t="s">
        <v>752</v>
      </c>
      <c r="G195" s="5"/>
      <c r="H195" s="79"/>
      <c r="I195" s="46">
        <f>I196</f>
        <v>9829.8</v>
      </c>
    </row>
    <row r="196" spans="1:9" ht="99" customHeight="1">
      <c r="A196" s="2"/>
      <c r="B196" s="241" t="s">
        <v>765</v>
      </c>
      <c r="C196" s="96" t="s">
        <v>233</v>
      </c>
      <c r="D196" s="96" t="s">
        <v>303</v>
      </c>
      <c r="E196" s="88" t="s">
        <v>385</v>
      </c>
      <c r="F196" s="41" t="s">
        <v>752</v>
      </c>
      <c r="G196" s="41" t="s">
        <v>327</v>
      </c>
      <c r="H196" s="41" t="s">
        <v>164</v>
      </c>
      <c r="I196" s="97">
        <v>9829.8</v>
      </c>
    </row>
    <row r="197" spans="1:9" ht="77.25" customHeight="1">
      <c r="A197" s="2"/>
      <c r="B197" s="112" t="s">
        <v>797</v>
      </c>
      <c r="C197" s="61" t="s">
        <v>233</v>
      </c>
      <c r="D197" s="61" t="s">
        <v>303</v>
      </c>
      <c r="E197" s="62" t="s">
        <v>385</v>
      </c>
      <c r="F197" s="62" t="s">
        <v>165</v>
      </c>
      <c r="G197" s="62"/>
      <c r="H197" s="63"/>
      <c r="I197" s="113">
        <f>I198</f>
        <v>11446.6</v>
      </c>
    </row>
    <row r="198" spans="1:9" ht="77.25" customHeight="1">
      <c r="A198" s="2"/>
      <c r="B198" s="67" t="s">
        <v>168</v>
      </c>
      <c r="C198" s="96" t="s">
        <v>233</v>
      </c>
      <c r="D198" s="96" t="s">
        <v>303</v>
      </c>
      <c r="E198" s="88" t="s">
        <v>385</v>
      </c>
      <c r="F198" s="41" t="s">
        <v>165</v>
      </c>
      <c r="G198" s="41" t="s">
        <v>327</v>
      </c>
      <c r="H198" s="41" t="s">
        <v>166</v>
      </c>
      <c r="I198" s="97">
        <v>11446.6</v>
      </c>
    </row>
    <row r="199" spans="1:9" ht="110.25" customHeight="1">
      <c r="A199" s="2"/>
      <c r="B199" s="265" t="s">
        <v>766</v>
      </c>
      <c r="C199" s="61" t="s">
        <v>233</v>
      </c>
      <c r="D199" s="61" t="s">
        <v>303</v>
      </c>
      <c r="E199" s="62" t="s">
        <v>385</v>
      </c>
      <c r="F199" s="62" t="s">
        <v>167</v>
      </c>
      <c r="G199" s="63"/>
      <c r="H199" s="63"/>
      <c r="I199" s="113">
        <f>I200</f>
        <v>1000</v>
      </c>
    </row>
    <row r="200" spans="1:9" ht="77.25" customHeight="1">
      <c r="A200" s="2"/>
      <c r="B200" s="67" t="s">
        <v>169</v>
      </c>
      <c r="C200" s="96" t="s">
        <v>233</v>
      </c>
      <c r="D200" s="96" t="s">
        <v>303</v>
      </c>
      <c r="E200" s="88" t="s">
        <v>385</v>
      </c>
      <c r="F200" s="41" t="s">
        <v>167</v>
      </c>
      <c r="G200" s="41" t="s">
        <v>327</v>
      </c>
      <c r="H200" s="41" t="s">
        <v>164</v>
      </c>
      <c r="I200" s="97">
        <f>500+500</f>
        <v>1000</v>
      </c>
    </row>
    <row r="201" spans="1:9" ht="25.5" customHeight="1">
      <c r="A201" s="2"/>
      <c r="B201" s="234" t="s">
        <v>354</v>
      </c>
      <c r="C201" s="50" t="s">
        <v>233</v>
      </c>
      <c r="D201" s="215" t="s">
        <v>303</v>
      </c>
      <c r="E201" s="156" t="s">
        <v>385</v>
      </c>
      <c r="F201" s="156" t="s">
        <v>350</v>
      </c>
      <c r="G201" s="71"/>
      <c r="H201" s="71"/>
      <c r="I201" s="193">
        <f>I202</f>
        <v>1598.4</v>
      </c>
    </row>
    <row r="202" spans="1:9" ht="115.5" customHeight="1">
      <c r="A202" s="2"/>
      <c r="B202" s="280" t="s">
        <v>725</v>
      </c>
      <c r="C202" s="155" t="s">
        <v>233</v>
      </c>
      <c r="D202" s="215" t="s">
        <v>303</v>
      </c>
      <c r="E202" s="156" t="s">
        <v>385</v>
      </c>
      <c r="F202" s="156" t="s">
        <v>149</v>
      </c>
      <c r="G202" s="71"/>
      <c r="H202" s="71"/>
      <c r="I202" s="193">
        <f>I203+I205+I207</f>
        <v>1598.4</v>
      </c>
    </row>
    <row r="203" spans="1:9" ht="267.75" customHeight="1">
      <c r="A203" s="2"/>
      <c r="B203" s="242" t="s">
        <v>716</v>
      </c>
      <c r="C203" s="61" t="s">
        <v>233</v>
      </c>
      <c r="D203" s="132" t="s">
        <v>303</v>
      </c>
      <c r="E203" s="62" t="s">
        <v>385</v>
      </c>
      <c r="F203" s="62" t="s">
        <v>170</v>
      </c>
      <c r="G203" s="63"/>
      <c r="H203" s="63"/>
      <c r="I203" s="113">
        <f>I204</f>
        <v>705.4</v>
      </c>
    </row>
    <row r="204" spans="1:9" ht="57.75" customHeight="1">
      <c r="A204" s="2"/>
      <c r="B204" s="243" t="s">
        <v>171</v>
      </c>
      <c r="C204" s="41" t="s">
        <v>233</v>
      </c>
      <c r="D204" s="40" t="s">
        <v>303</v>
      </c>
      <c r="E204" s="41" t="s">
        <v>385</v>
      </c>
      <c r="F204" s="41" t="s">
        <v>170</v>
      </c>
      <c r="G204" s="41" t="s">
        <v>327</v>
      </c>
      <c r="H204" s="41" t="s">
        <v>603</v>
      </c>
      <c r="I204" s="97">
        <v>705.4</v>
      </c>
    </row>
    <row r="205" spans="1:9" ht="120" customHeight="1">
      <c r="A205" s="2"/>
      <c r="B205" s="244" t="s">
        <v>543</v>
      </c>
      <c r="C205" s="61" t="s">
        <v>233</v>
      </c>
      <c r="D205" s="132" t="s">
        <v>303</v>
      </c>
      <c r="E205" s="62" t="s">
        <v>385</v>
      </c>
      <c r="F205" s="62" t="s">
        <v>172</v>
      </c>
      <c r="G205" s="63"/>
      <c r="H205" s="63"/>
      <c r="I205" s="113">
        <f>I206</f>
        <v>713</v>
      </c>
    </row>
    <row r="206" spans="1:9" ht="78" customHeight="1">
      <c r="A206" s="2"/>
      <c r="B206" s="67" t="s">
        <v>605</v>
      </c>
      <c r="C206" s="40" t="s">
        <v>233</v>
      </c>
      <c r="D206" s="40" t="s">
        <v>303</v>
      </c>
      <c r="E206" s="41" t="s">
        <v>385</v>
      </c>
      <c r="F206" s="41" t="s">
        <v>172</v>
      </c>
      <c r="G206" s="41" t="s">
        <v>327</v>
      </c>
      <c r="H206" s="41" t="s">
        <v>604</v>
      </c>
      <c r="I206" s="97">
        <v>713</v>
      </c>
    </row>
    <row r="207" spans="1:9" ht="104.25">
      <c r="A207" s="2"/>
      <c r="B207" s="244" t="s">
        <v>706</v>
      </c>
      <c r="C207" s="61" t="s">
        <v>233</v>
      </c>
      <c r="D207" s="132" t="s">
        <v>303</v>
      </c>
      <c r="E207" s="62" t="s">
        <v>385</v>
      </c>
      <c r="F207" s="62" t="s">
        <v>707</v>
      </c>
      <c r="G207" s="63"/>
      <c r="H207" s="63"/>
      <c r="I207" s="113">
        <f>I208</f>
        <v>180</v>
      </c>
    </row>
    <row r="208" spans="1:9" ht="78" customHeight="1">
      <c r="A208" s="2"/>
      <c r="B208" s="241" t="s">
        <v>709</v>
      </c>
      <c r="C208" s="40" t="s">
        <v>233</v>
      </c>
      <c r="D208" s="40" t="s">
        <v>303</v>
      </c>
      <c r="E208" s="41" t="s">
        <v>385</v>
      </c>
      <c r="F208" s="41" t="s">
        <v>707</v>
      </c>
      <c r="G208" s="41" t="s">
        <v>327</v>
      </c>
      <c r="H208" s="41" t="s">
        <v>708</v>
      </c>
      <c r="I208" s="97">
        <v>180</v>
      </c>
    </row>
    <row r="209" spans="1:9" ht="17.25">
      <c r="A209" s="2"/>
      <c r="B209" s="56" t="s">
        <v>467</v>
      </c>
      <c r="C209" s="50" t="s">
        <v>233</v>
      </c>
      <c r="D209" s="50" t="s">
        <v>303</v>
      </c>
      <c r="E209" s="9" t="s">
        <v>385</v>
      </c>
      <c r="F209" s="9" t="s">
        <v>468</v>
      </c>
      <c r="G209" s="57"/>
      <c r="H209" s="57"/>
      <c r="I209" s="10">
        <f>I210+I216+I212+I214</f>
        <v>33146.1</v>
      </c>
    </row>
    <row r="210" spans="1:9" ht="34.5">
      <c r="A210" s="2"/>
      <c r="B210" s="198" t="s">
        <v>767</v>
      </c>
      <c r="C210" s="61" t="s">
        <v>233</v>
      </c>
      <c r="D210" s="61" t="s">
        <v>303</v>
      </c>
      <c r="E210" s="62" t="s">
        <v>385</v>
      </c>
      <c r="F210" s="62" t="s">
        <v>71</v>
      </c>
      <c r="G210" s="63"/>
      <c r="H210" s="63"/>
      <c r="I210" s="113">
        <f>I211</f>
        <v>771.5</v>
      </c>
    </row>
    <row r="211" spans="1:9" ht="34.5">
      <c r="A211" s="2"/>
      <c r="B211" s="87" t="s">
        <v>70</v>
      </c>
      <c r="C211" s="41" t="s">
        <v>233</v>
      </c>
      <c r="D211" s="41" t="s">
        <v>303</v>
      </c>
      <c r="E211" s="41" t="s">
        <v>385</v>
      </c>
      <c r="F211" s="41" t="s">
        <v>71</v>
      </c>
      <c r="G211" s="41" t="s">
        <v>496</v>
      </c>
      <c r="H211" s="41" t="s">
        <v>69</v>
      </c>
      <c r="I211" s="42">
        <v>771.5</v>
      </c>
    </row>
    <row r="212" spans="1:9" ht="69">
      <c r="A212" s="2"/>
      <c r="B212" s="198" t="s">
        <v>770</v>
      </c>
      <c r="C212" s="61" t="s">
        <v>233</v>
      </c>
      <c r="D212" s="61" t="s">
        <v>303</v>
      </c>
      <c r="E212" s="62" t="s">
        <v>385</v>
      </c>
      <c r="F212" s="62" t="s">
        <v>768</v>
      </c>
      <c r="G212" s="63"/>
      <c r="H212" s="63"/>
      <c r="I212" s="113">
        <f>I213</f>
        <v>16031.4</v>
      </c>
    </row>
    <row r="213" spans="1:9" ht="34.5">
      <c r="A213" s="2"/>
      <c r="B213" s="87" t="s">
        <v>474</v>
      </c>
      <c r="C213" s="41" t="s">
        <v>233</v>
      </c>
      <c r="D213" s="41" t="s">
        <v>303</v>
      </c>
      <c r="E213" s="41" t="s">
        <v>385</v>
      </c>
      <c r="F213" s="41" t="s">
        <v>768</v>
      </c>
      <c r="G213" s="41" t="s">
        <v>496</v>
      </c>
      <c r="H213" s="41" t="s">
        <v>475</v>
      </c>
      <c r="I213" s="42">
        <v>16031.4</v>
      </c>
    </row>
    <row r="214" spans="1:9" ht="87">
      <c r="A214" s="2"/>
      <c r="B214" s="198" t="s">
        <v>771</v>
      </c>
      <c r="C214" s="61" t="s">
        <v>233</v>
      </c>
      <c r="D214" s="61" t="s">
        <v>303</v>
      </c>
      <c r="E214" s="62" t="s">
        <v>385</v>
      </c>
      <c r="F214" s="62" t="s">
        <v>769</v>
      </c>
      <c r="G214" s="63"/>
      <c r="H214" s="63"/>
      <c r="I214" s="113">
        <f>I215</f>
        <v>9140</v>
      </c>
    </row>
    <row r="215" spans="1:9" ht="17.25">
      <c r="A215" s="2"/>
      <c r="B215" s="87" t="s">
        <v>764</v>
      </c>
      <c r="C215" s="41" t="s">
        <v>233</v>
      </c>
      <c r="D215" s="41" t="s">
        <v>303</v>
      </c>
      <c r="E215" s="41" t="s">
        <v>385</v>
      </c>
      <c r="F215" s="41" t="s">
        <v>769</v>
      </c>
      <c r="G215" s="41" t="s">
        <v>496</v>
      </c>
      <c r="H215" s="41" t="s">
        <v>763</v>
      </c>
      <c r="I215" s="42">
        <v>9140</v>
      </c>
    </row>
    <row r="216" spans="1:9" ht="69">
      <c r="A216" s="2"/>
      <c r="B216" s="278" t="s">
        <v>72</v>
      </c>
      <c r="C216" s="92" t="s">
        <v>233</v>
      </c>
      <c r="D216" s="92" t="s">
        <v>303</v>
      </c>
      <c r="E216" s="5" t="s">
        <v>385</v>
      </c>
      <c r="F216" s="5" t="s">
        <v>73</v>
      </c>
      <c r="G216" s="79"/>
      <c r="H216" s="79"/>
      <c r="I216" s="6">
        <f>I218+I217</f>
        <v>7203.2</v>
      </c>
    </row>
    <row r="217" spans="1:9" ht="34.5">
      <c r="A217" s="2"/>
      <c r="B217" s="191" t="s">
        <v>721</v>
      </c>
      <c r="C217" s="63" t="s">
        <v>233</v>
      </c>
      <c r="D217" s="63" t="s">
        <v>303</v>
      </c>
      <c r="E217" s="63" t="s">
        <v>385</v>
      </c>
      <c r="F217" s="63" t="s">
        <v>73</v>
      </c>
      <c r="G217" s="63" t="s">
        <v>496</v>
      </c>
      <c r="H217" s="63" t="s">
        <v>475</v>
      </c>
      <c r="I217" s="49">
        <f>63.5+5370.7</f>
        <v>5434.2</v>
      </c>
    </row>
    <row r="218" spans="1:9" ht="34.5">
      <c r="A218" s="2"/>
      <c r="B218" s="87" t="s">
        <v>70</v>
      </c>
      <c r="C218" s="41" t="s">
        <v>233</v>
      </c>
      <c r="D218" s="41" t="s">
        <v>303</v>
      </c>
      <c r="E218" s="41" t="s">
        <v>385</v>
      </c>
      <c r="F218" s="41" t="s">
        <v>73</v>
      </c>
      <c r="G218" s="41" t="s">
        <v>496</v>
      </c>
      <c r="H218" s="41" t="s">
        <v>69</v>
      </c>
      <c r="I218" s="42">
        <v>1769</v>
      </c>
    </row>
    <row r="219" spans="1:9" ht="17.25">
      <c r="A219" s="2"/>
      <c r="B219" s="7" t="s">
        <v>184</v>
      </c>
      <c r="C219" s="50" t="s">
        <v>233</v>
      </c>
      <c r="D219" s="50" t="s">
        <v>303</v>
      </c>
      <c r="E219" s="9" t="s">
        <v>385</v>
      </c>
      <c r="F219" s="9" t="s">
        <v>409</v>
      </c>
      <c r="G219" s="57"/>
      <c r="H219" s="57"/>
      <c r="I219" s="14">
        <f>I222+I220</f>
        <v>6954.2</v>
      </c>
    </row>
    <row r="220" spans="1:9" ht="34.5">
      <c r="A220" s="2"/>
      <c r="B220" s="68" t="s">
        <v>795</v>
      </c>
      <c r="C220" s="90" t="s">
        <v>233</v>
      </c>
      <c r="D220" s="90" t="s">
        <v>303</v>
      </c>
      <c r="E220" s="91" t="s">
        <v>385</v>
      </c>
      <c r="F220" s="91" t="s">
        <v>210</v>
      </c>
      <c r="G220" s="37"/>
      <c r="H220" s="37"/>
      <c r="I220" s="19">
        <f>I221</f>
        <v>44</v>
      </c>
    </row>
    <row r="221" spans="1:9" ht="17.25">
      <c r="A221" s="2"/>
      <c r="B221" s="73" t="s">
        <v>388</v>
      </c>
      <c r="C221" s="88" t="s">
        <v>233</v>
      </c>
      <c r="D221" s="88" t="s">
        <v>303</v>
      </c>
      <c r="E221" s="88" t="s">
        <v>385</v>
      </c>
      <c r="F221" s="88" t="s">
        <v>210</v>
      </c>
      <c r="G221" s="41" t="s">
        <v>366</v>
      </c>
      <c r="H221" s="41" t="s">
        <v>239</v>
      </c>
      <c r="I221" s="42">
        <v>44</v>
      </c>
    </row>
    <row r="222" spans="1:9" ht="51.75">
      <c r="A222" s="2"/>
      <c r="B222" s="60" t="s">
        <v>787</v>
      </c>
      <c r="C222" s="61" t="s">
        <v>233</v>
      </c>
      <c r="D222" s="61" t="s">
        <v>303</v>
      </c>
      <c r="E222" s="62" t="s">
        <v>385</v>
      </c>
      <c r="F222" s="62" t="s">
        <v>786</v>
      </c>
      <c r="G222" s="63"/>
      <c r="H222" s="63"/>
      <c r="I222" s="64">
        <f>I223+I225+I228+I230</f>
        <v>6910.2</v>
      </c>
    </row>
    <row r="223" spans="1:9" ht="51.75">
      <c r="A223" s="2"/>
      <c r="B223" s="68" t="s">
        <v>631</v>
      </c>
      <c r="C223" s="90" t="s">
        <v>233</v>
      </c>
      <c r="D223" s="90" t="s">
        <v>303</v>
      </c>
      <c r="E223" s="91" t="s">
        <v>385</v>
      </c>
      <c r="F223" s="91" t="s">
        <v>632</v>
      </c>
      <c r="G223" s="37"/>
      <c r="H223" s="37"/>
      <c r="I223" s="19">
        <f>I224</f>
        <v>1092.7</v>
      </c>
    </row>
    <row r="224" spans="1:9" ht="17.25">
      <c r="A224" s="2"/>
      <c r="B224" s="73" t="s">
        <v>495</v>
      </c>
      <c r="C224" s="88" t="s">
        <v>233</v>
      </c>
      <c r="D224" s="88" t="s">
        <v>303</v>
      </c>
      <c r="E224" s="88" t="s">
        <v>385</v>
      </c>
      <c r="F224" s="88" t="s">
        <v>632</v>
      </c>
      <c r="G224" s="41" t="s">
        <v>496</v>
      </c>
      <c r="H224" s="41" t="s">
        <v>239</v>
      </c>
      <c r="I224" s="42">
        <v>1092.7</v>
      </c>
    </row>
    <row r="225" spans="1:9" ht="51.75">
      <c r="A225" s="2"/>
      <c r="B225" s="68" t="s">
        <v>636</v>
      </c>
      <c r="C225" s="90" t="s">
        <v>233</v>
      </c>
      <c r="D225" s="90" t="s">
        <v>303</v>
      </c>
      <c r="E225" s="91" t="s">
        <v>385</v>
      </c>
      <c r="F225" s="91" t="s">
        <v>633</v>
      </c>
      <c r="G225" s="37"/>
      <c r="H225" s="37"/>
      <c r="I225" s="19">
        <f>I226+I227</f>
        <v>1616.8000000000002</v>
      </c>
    </row>
    <row r="226" spans="1:9" ht="17.25">
      <c r="A226" s="2"/>
      <c r="B226" s="94" t="s">
        <v>495</v>
      </c>
      <c r="C226" s="48" t="s">
        <v>233</v>
      </c>
      <c r="D226" s="48" t="s">
        <v>303</v>
      </c>
      <c r="E226" s="48" t="s">
        <v>385</v>
      </c>
      <c r="F226" s="48" t="s">
        <v>633</v>
      </c>
      <c r="G226" s="63" t="s">
        <v>496</v>
      </c>
      <c r="H226" s="63" t="s">
        <v>239</v>
      </c>
      <c r="I226" s="49">
        <v>1233.2</v>
      </c>
    </row>
    <row r="227" spans="1:9" ht="17.25">
      <c r="A227" s="2"/>
      <c r="B227" s="73" t="s">
        <v>53</v>
      </c>
      <c r="C227" s="88" t="s">
        <v>233</v>
      </c>
      <c r="D227" s="88" t="s">
        <v>303</v>
      </c>
      <c r="E227" s="88" t="s">
        <v>385</v>
      </c>
      <c r="F227" s="88" t="s">
        <v>633</v>
      </c>
      <c r="G227" s="41" t="s">
        <v>496</v>
      </c>
      <c r="H227" s="41" t="s">
        <v>52</v>
      </c>
      <c r="I227" s="42">
        <v>383.6</v>
      </c>
    </row>
    <row r="228" spans="1:9" ht="87">
      <c r="A228" s="2"/>
      <c r="B228" s="68" t="s">
        <v>637</v>
      </c>
      <c r="C228" s="90" t="s">
        <v>233</v>
      </c>
      <c r="D228" s="90" t="s">
        <v>303</v>
      </c>
      <c r="E228" s="91" t="s">
        <v>385</v>
      </c>
      <c r="F228" s="91" t="s">
        <v>634</v>
      </c>
      <c r="G228" s="37"/>
      <c r="H228" s="37"/>
      <c r="I228" s="19">
        <f>I229</f>
        <v>427</v>
      </c>
    </row>
    <row r="229" spans="1:9" ht="17.25">
      <c r="A229" s="2"/>
      <c r="B229" s="73" t="s">
        <v>495</v>
      </c>
      <c r="C229" s="88" t="s">
        <v>233</v>
      </c>
      <c r="D229" s="88" t="s">
        <v>303</v>
      </c>
      <c r="E229" s="88" t="s">
        <v>385</v>
      </c>
      <c r="F229" s="88" t="s">
        <v>634</v>
      </c>
      <c r="G229" s="41" t="s">
        <v>496</v>
      </c>
      <c r="H229" s="41" t="s">
        <v>239</v>
      </c>
      <c r="I229" s="42">
        <v>427</v>
      </c>
    </row>
    <row r="230" spans="1:9" ht="51.75">
      <c r="A230" s="2"/>
      <c r="B230" s="68" t="s">
        <v>638</v>
      </c>
      <c r="C230" s="90" t="s">
        <v>233</v>
      </c>
      <c r="D230" s="90" t="s">
        <v>303</v>
      </c>
      <c r="E230" s="91" t="s">
        <v>385</v>
      </c>
      <c r="F230" s="91" t="s">
        <v>635</v>
      </c>
      <c r="G230" s="37"/>
      <c r="H230" s="37"/>
      <c r="I230" s="19">
        <f>I231+I232</f>
        <v>3773.7</v>
      </c>
    </row>
    <row r="231" spans="1:9" ht="17.25">
      <c r="A231" s="2"/>
      <c r="B231" s="94" t="s">
        <v>495</v>
      </c>
      <c r="C231" s="48" t="s">
        <v>233</v>
      </c>
      <c r="D231" s="48" t="s">
        <v>303</v>
      </c>
      <c r="E231" s="48" t="s">
        <v>385</v>
      </c>
      <c r="F231" s="48" t="s">
        <v>635</v>
      </c>
      <c r="G231" s="63" t="s">
        <v>496</v>
      </c>
      <c r="H231" s="63" t="s">
        <v>239</v>
      </c>
      <c r="I231" s="49">
        <v>3013</v>
      </c>
    </row>
    <row r="232" spans="1:9" ht="17.25">
      <c r="A232" s="2"/>
      <c r="B232" s="73" t="s">
        <v>53</v>
      </c>
      <c r="C232" s="88" t="s">
        <v>233</v>
      </c>
      <c r="D232" s="88" t="s">
        <v>303</v>
      </c>
      <c r="E232" s="88" t="s">
        <v>385</v>
      </c>
      <c r="F232" s="88" t="s">
        <v>635</v>
      </c>
      <c r="G232" s="41" t="s">
        <v>496</v>
      </c>
      <c r="H232" s="41" t="s">
        <v>52</v>
      </c>
      <c r="I232" s="42">
        <v>760.7</v>
      </c>
    </row>
    <row r="233" spans="1:9" ht="17.25">
      <c r="A233" s="2"/>
      <c r="B233" s="69" t="s">
        <v>110</v>
      </c>
      <c r="C233" s="155" t="s">
        <v>233</v>
      </c>
      <c r="D233" s="155" t="s">
        <v>303</v>
      </c>
      <c r="E233" s="156" t="s">
        <v>136</v>
      </c>
      <c r="F233" s="134"/>
      <c r="G233" s="71"/>
      <c r="H233" s="71"/>
      <c r="I233" s="72">
        <f>I242+I234</f>
        <v>33815.8</v>
      </c>
    </row>
    <row r="234" spans="1:9" ht="17.25">
      <c r="A234" s="2"/>
      <c r="B234" s="56" t="s">
        <v>749</v>
      </c>
      <c r="C234" s="50" t="s">
        <v>233</v>
      </c>
      <c r="D234" s="50" t="s">
        <v>303</v>
      </c>
      <c r="E234" s="9" t="s">
        <v>136</v>
      </c>
      <c r="F234" s="12" t="s">
        <v>513</v>
      </c>
      <c r="G234" s="57"/>
      <c r="H234" s="57"/>
      <c r="I234" s="14">
        <f>I235+I238</f>
        <v>16829.7</v>
      </c>
    </row>
    <row r="235" spans="1:9" ht="34.5">
      <c r="A235" s="2"/>
      <c r="B235" s="56" t="s">
        <v>598</v>
      </c>
      <c r="C235" s="50" t="s">
        <v>233</v>
      </c>
      <c r="D235" s="50" t="s">
        <v>303</v>
      </c>
      <c r="E235" s="9" t="s">
        <v>136</v>
      </c>
      <c r="F235" s="12" t="s">
        <v>597</v>
      </c>
      <c r="G235" s="57"/>
      <c r="H235" s="57"/>
      <c r="I235" s="14">
        <f>I236</f>
        <v>276.8</v>
      </c>
    </row>
    <row r="236" spans="1:9" ht="51.75">
      <c r="A236" s="2"/>
      <c r="B236" s="60" t="s">
        <v>401</v>
      </c>
      <c r="C236" s="61" t="s">
        <v>233</v>
      </c>
      <c r="D236" s="61" t="s">
        <v>303</v>
      </c>
      <c r="E236" s="62" t="s">
        <v>136</v>
      </c>
      <c r="F236" s="66" t="s">
        <v>402</v>
      </c>
      <c r="G236" s="63"/>
      <c r="H236" s="63"/>
      <c r="I236" s="64">
        <f>I237</f>
        <v>276.8</v>
      </c>
    </row>
    <row r="237" spans="1:9" ht="51.75">
      <c r="A237" s="2"/>
      <c r="B237" s="137" t="s">
        <v>773</v>
      </c>
      <c r="C237" s="71" t="s">
        <v>233</v>
      </c>
      <c r="D237" s="71" t="s">
        <v>303</v>
      </c>
      <c r="E237" s="71" t="s">
        <v>136</v>
      </c>
      <c r="F237" s="71" t="s">
        <v>402</v>
      </c>
      <c r="G237" s="71" t="s">
        <v>327</v>
      </c>
      <c r="H237" s="71" t="s">
        <v>772</v>
      </c>
      <c r="I237" s="146">
        <v>276.8</v>
      </c>
    </row>
    <row r="238" spans="1:9" ht="51.75">
      <c r="A238" s="2"/>
      <c r="B238" s="154" t="s">
        <v>798</v>
      </c>
      <c r="C238" s="61" t="s">
        <v>233</v>
      </c>
      <c r="D238" s="61" t="s">
        <v>303</v>
      </c>
      <c r="E238" s="62" t="s">
        <v>136</v>
      </c>
      <c r="F238" s="66" t="s">
        <v>12</v>
      </c>
      <c r="G238" s="57"/>
      <c r="H238" s="57"/>
      <c r="I238" s="14">
        <f>I239</f>
        <v>16552.9</v>
      </c>
    </row>
    <row r="239" spans="1:9" ht="69">
      <c r="A239" s="2"/>
      <c r="B239" s="154" t="s">
        <v>13</v>
      </c>
      <c r="C239" s="61" t="s">
        <v>233</v>
      </c>
      <c r="D239" s="61" t="s">
        <v>303</v>
      </c>
      <c r="E239" s="62" t="s">
        <v>136</v>
      </c>
      <c r="F239" s="66" t="s">
        <v>14</v>
      </c>
      <c r="G239" s="71"/>
      <c r="H239" s="71"/>
      <c r="I239" s="193">
        <f>I241+I240</f>
        <v>16552.9</v>
      </c>
    </row>
    <row r="240" spans="1:9" ht="34.5">
      <c r="A240" s="2"/>
      <c r="B240" s="47" t="s">
        <v>70</v>
      </c>
      <c r="C240" s="63" t="s">
        <v>233</v>
      </c>
      <c r="D240" s="63" t="s">
        <v>303</v>
      </c>
      <c r="E240" s="63" t="s">
        <v>136</v>
      </c>
      <c r="F240" s="63" t="s">
        <v>14</v>
      </c>
      <c r="G240" s="63" t="s">
        <v>327</v>
      </c>
      <c r="H240" s="63" t="s">
        <v>69</v>
      </c>
      <c r="I240" s="49">
        <v>9051</v>
      </c>
    </row>
    <row r="241" spans="1:9" ht="69">
      <c r="A241" s="2"/>
      <c r="B241" s="87" t="s">
        <v>552</v>
      </c>
      <c r="C241" s="41" t="s">
        <v>233</v>
      </c>
      <c r="D241" s="41" t="s">
        <v>303</v>
      </c>
      <c r="E241" s="41" t="s">
        <v>136</v>
      </c>
      <c r="F241" s="41" t="s">
        <v>14</v>
      </c>
      <c r="G241" s="41" t="s">
        <v>327</v>
      </c>
      <c r="H241" s="41" t="s">
        <v>212</v>
      </c>
      <c r="I241" s="42">
        <v>7501.9</v>
      </c>
    </row>
    <row r="242" spans="1:9" ht="17.25">
      <c r="A242" s="2"/>
      <c r="B242" s="56" t="s">
        <v>287</v>
      </c>
      <c r="C242" s="50" t="s">
        <v>233</v>
      </c>
      <c r="D242" s="50" t="s">
        <v>303</v>
      </c>
      <c r="E242" s="9" t="s">
        <v>136</v>
      </c>
      <c r="F242" s="12" t="s">
        <v>506</v>
      </c>
      <c r="G242" s="57"/>
      <c r="H242" s="57"/>
      <c r="I242" s="14">
        <f>I243</f>
        <v>16986.1</v>
      </c>
    </row>
    <row r="243" spans="1:9" ht="34.5">
      <c r="A243" s="2"/>
      <c r="B243" s="56" t="s">
        <v>560</v>
      </c>
      <c r="C243" s="50" t="s">
        <v>233</v>
      </c>
      <c r="D243" s="50" t="s">
        <v>303</v>
      </c>
      <c r="E243" s="9" t="s">
        <v>136</v>
      </c>
      <c r="F243" s="12" t="s">
        <v>514</v>
      </c>
      <c r="G243" s="57"/>
      <c r="H243" s="57"/>
      <c r="I243" s="14">
        <f>I244+I246</f>
        <v>16986.1</v>
      </c>
    </row>
    <row r="244" spans="1:9" ht="34.5">
      <c r="A244" s="2"/>
      <c r="B244" s="60" t="s">
        <v>722</v>
      </c>
      <c r="C244" s="61" t="s">
        <v>233</v>
      </c>
      <c r="D244" s="61" t="s">
        <v>303</v>
      </c>
      <c r="E244" s="62" t="s">
        <v>136</v>
      </c>
      <c r="F244" s="66" t="s">
        <v>515</v>
      </c>
      <c r="G244" s="63"/>
      <c r="H244" s="63"/>
      <c r="I244" s="64">
        <f>I245</f>
        <v>2012.1</v>
      </c>
    </row>
    <row r="245" spans="1:9" ht="51.75">
      <c r="A245" s="2"/>
      <c r="B245" s="55" t="s">
        <v>480</v>
      </c>
      <c r="C245" s="18" t="s">
        <v>233</v>
      </c>
      <c r="D245" s="18" t="s">
        <v>303</v>
      </c>
      <c r="E245" s="18" t="s">
        <v>136</v>
      </c>
      <c r="F245" s="28" t="s">
        <v>515</v>
      </c>
      <c r="G245" s="36" t="s">
        <v>366</v>
      </c>
      <c r="H245" s="36" t="s">
        <v>325</v>
      </c>
      <c r="I245" s="30">
        <v>2012.1</v>
      </c>
    </row>
    <row r="246" spans="1:9" ht="51.75">
      <c r="A246" s="2"/>
      <c r="B246" s="60" t="s">
        <v>799</v>
      </c>
      <c r="C246" s="61" t="s">
        <v>233</v>
      </c>
      <c r="D246" s="61" t="s">
        <v>303</v>
      </c>
      <c r="E246" s="62" t="s">
        <v>136</v>
      </c>
      <c r="F246" s="66" t="s">
        <v>800</v>
      </c>
      <c r="G246" s="63"/>
      <c r="H246" s="63"/>
      <c r="I246" s="64">
        <f>I247</f>
        <v>14974</v>
      </c>
    </row>
    <row r="247" spans="1:9" ht="51.75">
      <c r="A247" s="2"/>
      <c r="B247" s="151" t="s">
        <v>480</v>
      </c>
      <c r="C247" s="88" t="s">
        <v>233</v>
      </c>
      <c r="D247" s="88" t="s">
        <v>303</v>
      </c>
      <c r="E247" s="88" t="s">
        <v>136</v>
      </c>
      <c r="F247" s="88" t="s">
        <v>800</v>
      </c>
      <c r="G247" s="41" t="s">
        <v>327</v>
      </c>
      <c r="H247" s="41" t="s">
        <v>325</v>
      </c>
      <c r="I247" s="42">
        <v>14974</v>
      </c>
    </row>
    <row r="248" spans="1:9" ht="17.25">
      <c r="A248" s="2"/>
      <c r="B248" s="245" t="s">
        <v>356</v>
      </c>
      <c r="C248" s="50" t="s">
        <v>233</v>
      </c>
      <c r="D248" s="50" t="s">
        <v>303</v>
      </c>
      <c r="E248" s="9" t="s">
        <v>322</v>
      </c>
      <c r="F248" s="12"/>
      <c r="G248" s="57"/>
      <c r="H248" s="57"/>
      <c r="I248" s="10">
        <f>I249</f>
        <v>751</v>
      </c>
    </row>
    <row r="249" spans="1:9" ht="17.25">
      <c r="A249" s="2"/>
      <c r="B249" s="234" t="s">
        <v>287</v>
      </c>
      <c r="C249" s="50" t="s">
        <v>233</v>
      </c>
      <c r="D249" s="50" t="s">
        <v>303</v>
      </c>
      <c r="E249" s="9" t="s">
        <v>322</v>
      </c>
      <c r="F249" s="12" t="s">
        <v>506</v>
      </c>
      <c r="G249" s="57"/>
      <c r="H249" s="57"/>
      <c r="I249" s="10">
        <f>I250</f>
        <v>751</v>
      </c>
    </row>
    <row r="250" spans="1:9" ht="51.75">
      <c r="A250" s="2"/>
      <c r="B250" s="246" t="s">
        <v>177</v>
      </c>
      <c r="C250" s="61" t="s">
        <v>233</v>
      </c>
      <c r="D250" s="61" t="s">
        <v>303</v>
      </c>
      <c r="E250" s="62" t="s">
        <v>322</v>
      </c>
      <c r="F250" s="66" t="s">
        <v>173</v>
      </c>
      <c r="G250" s="63"/>
      <c r="H250" s="63"/>
      <c r="I250" s="113">
        <f>I251</f>
        <v>751</v>
      </c>
    </row>
    <row r="251" spans="1:9" ht="69">
      <c r="A251" s="2"/>
      <c r="B251" s="246" t="s">
        <v>723</v>
      </c>
      <c r="C251" s="61" t="s">
        <v>233</v>
      </c>
      <c r="D251" s="61" t="s">
        <v>303</v>
      </c>
      <c r="E251" s="62" t="s">
        <v>322</v>
      </c>
      <c r="F251" s="66" t="s">
        <v>174</v>
      </c>
      <c r="G251" s="63"/>
      <c r="H251" s="63"/>
      <c r="I251" s="113">
        <f>I252</f>
        <v>751</v>
      </c>
    </row>
    <row r="252" spans="1:9" ht="72" customHeight="1">
      <c r="A252" s="2"/>
      <c r="B252" s="247" t="s">
        <v>801</v>
      </c>
      <c r="C252" s="88" t="s">
        <v>233</v>
      </c>
      <c r="D252" s="88" t="s">
        <v>303</v>
      </c>
      <c r="E252" s="88" t="s">
        <v>322</v>
      </c>
      <c r="F252" s="88" t="s">
        <v>174</v>
      </c>
      <c r="G252" s="41" t="s">
        <v>175</v>
      </c>
      <c r="H252" s="41" t="s">
        <v>176</v>
      </c>
      <c r="I252" s="42">
        <v>751</v>
      </c>
    </row>
    <row r="253" spans="1:9" ht="17.25">
      <c r="A253" s="2"/>
      <c r="B253" s="7" t="s">
        <v>610</v>
      </c>
      <c r="C253" s="50" t="s">
        <v>233</v>
      </c>
      <c r="D253" s="50" t="s">
        <v>183</v>
      </c>
      <c r="E253" s="9"/>
      <c r="F253" s="57"/>
      <c r="G253" s="57"/>
      <c r="H253" s="57"/>
      <c r="I253" s="14">
        <f>I254</f>
        <v>7791.1</v>
      </c>
    </row>
    <row r="254" spans="1:9" ht="17.25">
      <c r="A254" s="2"/>
      <c r="B254" s="7" t="s">
        <v>411</v>
      </c>
      <c r="C254" s="50" t="s">
        <v>233</v>
      </c>
      <c r="D254" s="50" t="s">
        <v>183</v>
      </c>
      <c r="E254" s="9" t="s">
        <v>581</v>
      </c>
      <c r="F254" s="57"/>
      <c r="G254" s="57"/>
      <c r="H254" s="57"/>
      <c r="I254" s="14">
        <f>I255</f>
        <v>7791.1</v>
      </c>
    </row>
    <row r="255" spans="1:9" ht="17.25">
      <c r="A255" s="2"/>
      <c r="B255" s="56" t="s">
        <v>126</v>
      </c>
      <c r="C255" s="50" t="s">
        <v>233</v>
      </c>
      <c r="D255" s="50" t="s">
        <v>183</v>
      </c>
      <c r="E255" s="9" t="s">
        <v>581</v>
      </c>
      <c r="F255" s="9" t="s">
        <v>127</v>
      </c>
      <c r="G255" s="57"/>
      <c r="H255" s="57"/>
      <c r="I255" s="14">
        <f>I256</f>
        <v>7791.1</v>
      </c>
    </row>
    <row r="256" spans="1:9" ht="17.25">
      <c r="A256" s="2"/>
      <c r="B256" s="60" t="s">
        <v>345</v>
      </c>
      <c r="C256" s="95" t="s">
        <v>233</v>
      </c>
      <c r="D256" s="95" t="s">
        <v>183</v>
      </c>
      <c r="E256" s="62" t="s">
        <v>581</v>
      </c>
      <c r="F256" s="66" t="s">
        <v>128</v>
      </c>
      <c r="G256" s="63"/>
      <c r="H256" s="63"/>
      <c r="I256" s="64">
        <f>I257</f>
        <v>7791.1</v>
      </c>
    </row>
    <row r="257" spans="1:9" ht="48" customHeight="1">
      <c r="A257" s="2"/>
      <c r="B257" s="47" t="s">
        <v>267</v>
      </c>
      <c r="C257" s="115" t="s">
        <v>233</v>
      </c>
      <c r="D257" s="115" t="s">
        <v>183</v>
      </c>
      <c r="E257" s="63" t="s">
        <v>581</v>
      </c>
      <c r="F257" s="63" t="s">
        <v>128</v>
      </c>
      <c r="G257" s="63" t="s">
        <v>493</v>
      </c>
      <c r="H257" s="63" t="s">
        <v>239</v>
      </c>
      <c r="I257" s="49">
        <f>7791.1</f>
        <v>7791.1</v>
      </c>
    </row>
    <row r="258" spans="1:9" ht="17.25">
      <c r="A258" s="2"/>
      <c r="B258" s="7" t="s">
        <v>661</v>
      </c>
      <c r="C258" s="50" t="s">
        <v>233</v>
      </c>
      <c r="D258" s="50" t="s">
        <v>662</v>
      </c>
      <c r="E258" s="9"/>
      <c r="F258" s="57"/>
      <c r="G258" s="57"/>
      <c r="H258" s="57"/>
      <c r="I258" s="14">
        <f>I259</f>
        <v>1097.8</v>
      </c>
    </row>
    <row r="259" spans="1:9" ht="17.25">
      <c r="A259" s="2"/>
      <c r="B259" s="56" t="s">
        <v>663</v>
      </c>
      <c r="C259" s="11" t="s">
        <v>233</v>
      </c>
      <c r="D259" s="11" t="s">
        <v>662</v>
      </c>
      <c r="E259" s="12" t="s">
        <v>664</v>
      </c>
      <c r="F259" s="12"/>
      <c r="G259" s="57"/>
      <c r="H259" s="57"/>
      <c r="I259" s="14">
        <f>I260+I262</f>
        <v>1097.8</v>
      </c>
    </row>
    <row r="260" spans="1:9" ht="51.75">
      <c r="A260" s="2"/>
      <c r="B260" s="60" t="s">
        <v>200</v>
      </c>
      <c r="C260" s="95" t="s">
        <v>233</v>
      </c>
      <c r="D260" s="95" t="s">
        <v>662</v>
      </c>
      <c r="E260" s="62" t="s">
        <v>664</v>
      </c>
      <c r="F260" s="66" t="s">
        <v>116</v>
      </c>
      <c r="G260" s="63"/>
      <c r="H260" s="63"/>
      <c r="I260" s="64">
        <f>I261</f>
        <v>599</v>
      </c>
    </row>
    <row r="261" spans="1:9" ht="17.25">
      <c r="A261" s="2"/>
      <c r="B261" s="65" t="s">
        <v>365</v>
      </c>
      <c r="C261" s="32" t="s">
        <v>233</v>
      </c>
      <c r="D261" s="32" t="s">
        <v>662</v>
      </c>
      <c r="E261" s="31" t="s">
        <v>664</v>
      </c>
      <c r="F261" s="31" t="s">
        <v>116</v>
      </c>
      <c r="G261" s="31" t="s">
        <v>366</v>
      </c>
      <c r="H261" s="31" t="s">
        <v>239</v>
      </c>
      <c r="I261" s="26">
        <f>560+39</f>
        <v>599</v>
      </c>
    </row>
    <row r="262" spans="1:9" ht="34.5">
      <c r="A262" s="2"/>
      <c r="B262" s="60" t="s">
        <v>225</v>
      </c>
      <c r="C262" s="95" t="s">
        <v>233</v>
      </c>
      <c r="D262" s="95" t="s">
        <v>662</v>
      </c>
      <c r="E262" s="62" t="s">
        <v>664</v>
      </c>
      <c r="F262" s="66" t="s">
        <v>117</v>
      </c>
      <c r="G262" s="63"/>
      <c r="H262" s="63"/>
      <c r="I262" s="64">
        <f>I263</f>
        <v>498.8</v>
      </c>
    </row>
    <row r="263" spans="1:9" ht="18" thickBot="1">
      <c r="A263" s="2"/>
      <c r="B263" s="67" t="s">
        <v>365</v>
      </c>
      <c r="C263" s="96" t="s">
        <v>233</v>
      </c>
      <c r="D263" s="96" t="s">
        <v>662</v>
      </c>
      <c r="E263" s="88" t="s">
        <v>664</v>
      </c>
      <c r="F263" s="41" t="s">
        <v>117</v>
      </c>
      <c r="G263" s="41" t="s">
        <v>366</v>
      </c>
      <c r="H263" s="41" t="s">
        <v>239</v>
      </c>
      <c r="I263" s="97">
        <f>550-51.2</f>
        <v>498.8</v>
      </c>
    </row>
    <row r="264" spans="1:9" ht="52.5" thickBot="1">
      <c r="A264" s="98" t="s">
        <v>180</v>
      </c>
      <c r="B264" s="99" t="s">
        <v>204</v>
      </c>
      <c r="C264" s="100" t="s">
        <v>328</v>
      </c>
      <c r="D264" s="100"/>
      <c r="E264" s="101" t="s">
        <v>294</v>
      </c>
      <c r="F264" s="101" t="s">
        <v>294</v>
      </c>
      <c r="G264" s="101" t="s">
        <v>294</v>
      </c>
      <c r="H264" s="101" t="s">
        <v>294</v>
      </c>
      <c r="I264" s="102">
        <f>I265+I292+I301</f>
        <v>69540.6</v>
      </c>
    </row>
    <row r="265" spans="1:9" ht="17.25">
      <c r="A265" s="103"/>
      <c r="B265" s="104" t="s">
        <v>361</v>
      </c>
      <c r="C265" s="105" t="s">
        <v>328</v>
      </c>
      <c r="D265" s="105" t="s">
        <v>298</v>
      </c>
      <c r="E265" s="106"/>
      <c r="F265" s="107"/>
      <c r="G265" s="107"/>
      <c r="H265" s="107"/>
      <c r="I265" s="108">
        <f>I266</f>
        <v>49694.200000000004</v>
      </c>
    </row>
    <row r="266" spans="1:9" ht="17.25">
      <c r="A266" s="103"/>
      <c r="B266" s="7" t="s">
        <v>359</v>
      </c>
      <c r="C266" s="50" t="s">
        <v>328</v>
      </c>
      <c r="D266" s="50" t="s">
        <v>298</v>
      </c>
      <c r="E266" s="9" t="s">
        <v>660</v>
      </c>
      <c r="F266" s="109"/>
      <c r="G266" s="109"/>
      <c r="H266" s="109"/>
      <c r="I266" s="110">
        <f>I267+I273+I280+I286</f>
        <v>49694.200000000004</v>
      </c>
    </row>
    <row r="267" spans="1:9" ht="54.75" customHeight="1">
      <c r="A267" s="103"/>
      <c r="B267" s="7" t="s">
        <v>364</v>
      </c>
      <c r="C267" s="11" t="s">
        <v>328</v>
      </c>
      <c r="D267" s="11" t="s">
        <v>298</v>
      </c>
      <c r="E267" s="12" t="s">
        <v>660</v>
      </c>
      <c r="F267" s="12" t="s">
        <v>393</v>
      </c>
      <c r="G267" s="57"/>
      <c r="H267" s="57"/>
      <c r="I267" s="14">
        <f>I268</f>
        <v>8589.4</v>
      </c>
    </row>
    <row r="268" spans="1:9" ht="17.25">
      <c r="A268" s="103"/>
      <c r="B268" s="15" t="s">
        <v>362</v>
      </c>
      <c r="C268" s="16" t="s">
        <v>328</v>
      </c>
      <c r="D268" s="16" t="s">
        <v>298</v>
      </c>
      <c r="E268" s="17" t="s">
        <v>660</v>
      </c>
      <c r="F268" s="17" t="s">
        <v>395</v>
      </c>
      <c r="G268" s="37"/>
      <c r="H268" s="37"/>
      <c r="I268" s="19">
        <f>SUM(I269:I272)</f>
        <v>8589.4</v>
      </c>
    </row>
    <row r="269" spans="1:9" ht="17.25">
      <c r="A269" s="103"/>
      <c r="B269" s="94" t="s">
        <v>365</v>
      </c>
      <c r="C269" s="48" t="s">
        <v>328</v>
      </c>
      <c r="D269" s="48" t="s">
        <v>298</v>
      </c>
      <c r="E269" s="48" t="s">
        <v>660</v>
      </c>
      <c r="F269" s="48" t="s">
        <v>395</v>
      </c>
      <c r="G269" s="63" t="s">
        <v>366</v>
      </c>
      <c r="H269" s="63" t="s">
        <v>239</v>
      </c>
      <c r="I269" s="49">
        <v>1230.1</v>
      </c>
    </row>
    <row r="270" spans="1:9" ht="51.75">
      <c r="A270" s="103"/>
      <c r="B270" s="75" t="s">
        <v>185</v>
      </c>
      <c r="C270" s="28" t="s">
        <v>328</v>
      </c>
      <c r="D270" s="28" t="s">
        <v>298</v>
      </c>
      <c r="E270" s="28" t="s">
        <v>660</v>
      </c>
      <c r="F270" s="28" t="s">
        <v>395</v>
      </c>
      <c r="G270" s="36" t="s">
        <v>366</v>
      </c>
      <c r="H270" s="36" t="s">
        <v>249</v>
      </c>
      <c r="I270" s="30">
        <f>268.4-12.3</f>
        <v>256.09999999999997</v>
      </c>
    </row>
    <row r="271" spans="1:9" ht="17.25">
      <c r="A271" s="2"/>
      <c r="B271" s="27" t="s">
        <v>781</v>
      </c>
      <c r="C271" s="36" t="s">
        <v>328</v>
      </c>
      <c r="D271" s="36" t="s">
        <v>298</v>
      </c>
      <c r="E271" s="28" t="s">
        <v>660</v>
      </c>
      <c r="F271" s="36" t="s">
        <v>341</v>
      </c>
      <c r="G271" s="36" t="s">
        <v>366</v>
      </c>
      <c r="H271" s="36" t="s">
        <v>239</v>
      </c>
      <c r="I271" s="30">
        <v>5951.7</v>
      </c>
    </row>
    <row r="272" spans="1:9" ht="51.75">
      <c r="A272" s="2"/>
      <c r="B272" s="75" t="s">
        <v>185</v>
      </c>
      <c r="C272" s="28" t="s">
        <v>328</v>
      </c>
      <c r="D272" s="28" t="s">
        <v>298</v>
      </c>
      <c r="E272" s="28" t="s">
        <v>660</v>
      </c>
      <c r="F272" s="28" t="s">
        <v>341</v>
      </c>
      <c r="G272" s="36" t="s">
        <v>366</v>
      </c>
      <c r="H272" s="36" t="s">
        <v>249</v>
      </c>
      <c r="I272" s="30">
        <f>1139.2+12.3</f>
        <v>1151.5</v>
      </c>
    </row>
    <row r="273" spans="1:9" ht="56.25" customHeight="1">
      <c r="A273" s="2"/>
      <c r="B273" s="7" t="s">
        <v>612</v>
      </c>
      <c r="C273" s="50" t="s">
        <v>328</v>
      </c>
      <c r="D273" s="50" t="s">
        <v>298</v>
      </c>
      <c r="E273" s="12" t="s">
        <v>660</v>
      </c>
      <c r="F273" s="9" t="s">
        <v>416</v>
      </c>
      <c r="G273" s="9"/>
      <c r="H273" s="9"/>
      <c r="I273" s="10">
        <f>I274</f>
        <v>1158.7</v>
      </c>
    </row>
    <row r="274" spans="1:9" ht="51.75">
      <c r="A274" s="2"/>
      <c r="B274" s="15" t="s">
        <v>614</v>
      </c>
      <c r="C274" s="90" t="s">
        <v>328</v>
      </c>
      <c r="D274" s="90" t="s">
        <v>298</v>
      </c>
      <c r="E274" s="17" t="s">
        <v>660</v>
      </c>
      <c r="F274" s="91" t="s">
        <v>417</v>
      </c>
      <c r="G274" s="91"/>
      <c r="H274" s="91"/>
      <c r="I274" s="111">
        <f>I275+I278</f>
        <v>1158.7</v>
      </c>
    </row>
    <row r="275" spans="1:9" ht="34.5">
      <c r="A275" s="2"/>
      <c r="B275" s="3" t="s">
        <v>288</v>
      </c>
      <c r="C275" s="92" t="s">
        <v>328</v>
      </c>
      <c r="D275" s="92" t="s">
        <v>298</v>
      </c>
      <c r="E275" s="45" t="s">
        <v>660</v>
      </c>
      <c r="F275" s="5" t="s">
        <v>289</v>
      </c>
      <c r="G275" s="5"/>
      <c r="H275" s="5"/>
      <c r="I275" s="6">
        <f>I276+I277</f>
        <v>670</v>
      </c>
    </row>
    <row r="276" spans="1:9" ht="17.25">
      <c r="A276" s="2"/>
      <c r="B276" s="47" t="s">
        <v>365</v>
      </c>
      <c r="C276" s="63" t="s">
        <v>328</v>
      </c>
      <c r="D276" s="63" t="s">
        <v>298</v>
      </c>
      <c r="E276" s="63" t="s">
        <v>660</v>
      </c>
      <c r="F276" s="63" t="s">
        <v>289</v>
      </c>
      <c r="G276" s="63" t="s">
        <v>366</v>
      </c>
      <c r="H276" s="63" t="s">
        <v>239</v>
      </c>
      <c r="I276" s="49">
        <v>627</v>
      </c>
    </row>
    <row r="277" spans="1:9" ht="17.25">
      <c r="A277" s="2"/>
      <c r="B277" s="67" t="s">
        <v>53</v>
      </c>
      <c r="C277" s="41" t="s">
        <v>328</v>
      </c>
      <c r="D277" s="41" t="s">
        <v>298</v>
      </c>
      <c r="E277" s="41" t="s">
        <v>660</v>
      </c>
      <c r="F277" s="41" t="s">
        <v>289</v>
      </c>
      <c r="G277" s="41" t="s">
        <v>366</v>
      </c>
      <c r="H277" s="41" t="s">
        <v>52</v>
      </c>
      <c r="I277" s="42">
        <v>43</v>
      </c>
    </row>
    <row r="278" spans="1:9" ht="17.25">
      <c r="A278" s="2"/>
      <c r="B278" s="112" t="s">
        <v>291</v>
      </c>
      <c r="C278" s="61" t="s">
        <v>328</v>
      </c>
      <c r="D278" s="61" t="s">
        <v>298</v>
      </c>
      <c r="E278" s="66" t="s">
        <v>660</v>
      </c>
      <c r="F278" s="62" t="s">
        <v>290</v>
      </c>
      <c r="G278" s="62"/>
      <c r="H278" s="62"/>
      <c r="I278" s="113">
        <f>I279</f>
        <v>488.7</v>
      </c>
    </row>
    <row r="279" spans="1:9" ht="17.25">
      <c r="A279" s="2"/>
      <c r="B279" s="27" t="s">
        <v>365</v>
      </c>
      <c r="C279" s="36" t="s">
        <v>328</v>
      </c>
      <c r="D279" s="36" t="s">
        <v>298</v>
      </c>
      <c r="E279" s="36" t="s">
        <v>660</v>
      </c>
      <c r="F279" s="36" t="s">
        <v>290</v>
      </c>
      <c r="G279" s="36" t="s">
        <v>366</v>
      </c>
      <c r="H279" s="36" t="s">
        <v>239</v>
      </c>
      <c r="I279" s="30">
        <v>488.7</v>
      </c>
    </row>
    <row r="280" spans="1:9" ht="34.5">
      <c r="A280" s="2"/>
      <c r="B280" s="7" t="s">
        <v>323</v>
      </c>
      <c r="C280" s="11" t="s">
        <v>328</v>
      </c>
      <c r="D280" s="11" t="s">
        <v>298</v>
      </c>
      <c r="E280" s="12" t="s">
        <v>660</v>
      </c>
      <c r="F280" s="12" t="s">
        <v>399</v>
      </c>
      <c r="G280" s="57"/>
      <c r="H280" s="57"/>
      <c r="I280" s="14">
        <f>I281</f>
        <v>2267.9</v>
      </c>
    </row>
    <row r="281" spans="1:9" ht="17.25">
      <c r="A281" s="2"/>
      <c r="B281" s="56" t="s">
        <v>137</v>
      </c>
      <c r="C281" s="11" t="s">
        <v>328</v>
      </c>
      <c r="D281" s="11" t="s">
        <v>298</v>
      </c>
      <c r="E281" s="12" t="s">
        <v>660</v>
      </c>
      <c r="F281" s="12" t="s">
        <v>400</v>
      </c>
      <c r="G281" s="12" t="s">
        <v>294</v>
      </c>
      <c r="H281" s="12" t="s">
        <v>294</v>
      </c>
      <c r="I281" s="14">
        <f>I284+I282</f>
        <v>2267.9</v>
      </c>
    </row>
    <row r="282" spans="1:9" ht="34.5">
      <c r="A282" s="2"/>
      <c r="B282" s="261" t="s">
        <v>485</v>
      </c>
      <c r="C282" s="262" t="s">
        <v>328</v>
      </c>
      <c r="D282" s="262" t="s">
        <v>298</v>
      </c>
      <c r="E282" s="262" t="s">
        <v>660</v>
      </c>
      <c r="F282" s="262" t="s">
        <v>484</v>
      </c>
      <c r="G282" s="262"/>
      <c r="H282" s="262"/>
      <c r="I282" s="113">
        <f>I283</f>
        <v>2257.9</v>
      </c>
    </row>
    <row r="283" spans="1:9" ht="17.25">
      <c r="A283" s="2"/>
      <c r="B283" s="27" t="s">
        <v>365</v>
      </c>
      <c r="C283" s="41" t="s">
        <v>328</v>
      </c>
      <c r="D283" s="41" t="s">
        <v>298</v>
      </c>
      <c r="E283" s="88" t="s">
        <v>660</v>
      </c>
      <c r="F283" s="88" t="s">
        <v>484</v>
      </c>
      <c r="G283" s="41" t="s">
        <v>366</v>
      </c>
      <c r="H283" s="41" t="s">
        <v>239</v>
      </c>
      <c r="I283" s="42">
        <f>1230.1+314.9+712.9</f>
        <v>2257.9</v>
      </c>
    </row>
    <row r="284" spans="1:9" ht="17.25">
      <c r="A284" s="2"/>
      <c r="B284" s="60" t="s">
        <v>750</v>
      </c>
      <c r="C284" s="114" t="s">
        <v>328</v>
      </c>
      <c r="D284" s="114" t="s">
        <v>298</v>
      </c>
      <c r="E284" s="66" t="s">
        <v>660</v>
      </c>
      <c r="F284" s="66" t="s">
        <v>553</v>
      </c>
      <c r="G284" s="66"/>
      <c r="H284" s="66"/>
      <c r="I284" s="64">
        <f>I285</f>
        <v>10</v>
      </c>
    </row>
    <row r="285" spans="1:9" ht="17.25">
      <c r="A285" s="2"/>
      <c r="B285" s="27" t="s">
        <v>365</v>
      </c>
      <c r="C285" s="28" t="s">
        <v>328</v>
      </c>
      <c r="D285" s="28" t="s">
        <v>298</v>
      </c>
      <c r="E285" s="28" t="s">
        <v>660</v>
      </c>
      <c r="F285" s="28" t="s">
        <v>553</v>
      </c>
      <c r="G285" s="28" t="s">
        <v>366</v>
      </c>
      <c r="H285" s="28" t="s">
        <v>239</v>
      </c>
      <c r="I285" s="30">
        <f>46-36</f>
        <v>10</v>
      </c>
    </row>
    <row r="286" spans="1:9" ht="17.25">
      <c r="A286" s="2"/>
      <c r="B286" s="56" t="s">
        <v>269</v>
      </c>
      <c r="C286" s="11" t="s">
        <v>328</v>
      </c>
      <c r="D286" s="11" t="s">
        <v>298</v>
      </c>
      <c r="E286" s="12" t="s">
        <v>660</v>
      </c>
      <c r="F286" s="12" t="s">
        <v>418</v>
      </c>
      <c r="G286" s="57"/>
      <c r="H286" s="57"/>
      <c r="I286" s="14">
        <f>I287</f>
        <v>37678.200000000004</v>
      </c>
    </row>
    <row r="287" spans="1:9" ht="17.25">
      <c r="A287" s="2"/>
      <c r="B287" s="15" t="s">
        <v>345</v>
      </c>
      <c r="C287" s="90" t="s">
        <v>328</v>
      </c>
      <c r="D287" s="90" t="s">
        <v>298</v>
      </c>
      <c r="E287" s="91" t="s">
        <v>660</v>
      </c>
      <c r="F287" s="91" t="s">
        <v>120</v>
      </c>
      <c r="G287" s="91"/>
      <c r="H287" s="91"/>
      <c r="I287" s="111">
        <f>SUM(I288:I291)</f>
        <v>37678.200000000004</v>
      </c>
    </row>
    <row r="288" spans="1:9" ht="17.25">
      <c r="A288" s="2"/>
      <c r="B288" s="47" t="s">
        <v>658</v>
      </c>
      <c r="C288" s="115" t="s">
        <v>328</v>
      </c>
      <c r="D288" s="115" t="s">
        <v>298</v>
      </c>
      <c r="E288" s="63" t="s">
        <v>660</v>
      </c>
      <c r="F288" s="63" t="s">
        <v>120</v>
      </c>
      <c r="G288" s="63" t="s">
        <v>326</v>
      </c>
      <c r="H288" s="63" t="s">
        <v>239</v>
      </c>
      <c r="I288" s="49">
        <v>35467.8</v>
      </c>
    </row>
    <row r="289" spans="1:9" ht="17.25">
      <c r="A289" s="2"/>
      <c r="B289" s="65" t="s">
        <v>794</v>
      </c>
      <c r="C289" s="32" t="s">
        <v>328</v>
      </c>
      <c r="D289" s="32" t="s">
        <v>298</v>
      </c>
      <c r="E289" s="31" t="s">
        <v>660</v>
      </c>
      <c r="F289" s="31" t="s">
        <v>120</v>
      </c>
      <c r="G289" s="31" t="s">
        <v>326</v>
      </c>
      <c r="H289" s="31" t="s">
        <v>56</v>
      </c>
      <c r="I289" s="26">
        <f>875.8+150</f>
        <v>1025.8</v>
      </c>
    </row>
    <row r="290" spans="1:9" ht="17.25">
      <c r="A290" s="2"/>
      <c r="B290" s="65" t="s">
        <v>53</v>
      </c>
      <c r="C290" s="32" t="s">
        <v>328</v>
      </c>
      <c r="D290" s="32" t="s">
        <v>298</v>
      </c>
      <c r="E290" s="31" t="s">
        <v>660</v>
      </c>
      <c r="F290" s="31" t="s">
        <v>120</v>
      </c>
      <c r="G290" s="31" t="s">
        <v>326</v>
      </c>
      <c r="H290" s="31" t="s">
        <v>52</v>
      </c>
      <c r="I290" s="26">
        <f>640.4+190</f>
        <v>830.4</v>
      </c>
    </row>
    <row r="291" spans="1:9" ht="34.5">
      <c r="A291" s="2"/>
      <c r="B291" s="67" t="s">
        <v>590</v>
      </c>
      <c r="C291" s="32" t="s">
        <v>328</v>
      </c>
      <c r="D291" s="32" t="s">
        <v>298</v>
      </c>
      <c r="E291" s="31" t="s">
        <v>660</v>
      </c>
      <c r="F291" s="31" t="s">
        <v>120</v>
      </c>
      <c r="G291" s="31" t="s">
        <v>326</v>
      </c>
      <c r="H291" s="31" t="s">
        <v>684</v>
      </c>
      <c r="I291" s="42">
        <f>354.2</f>
        <v>354.2</v>
      </c>
    </row>
    <row r="292" spans="1:9" ht="17.25">
      <c r="A292" s="2"/>
      <c r="B292" s="56" t="s">
        <v>332</v>
      </c>
      <c r="C292" s="11" t="s">
        <v>328</v>
      </c>
      <c r="D292" s="11" t="s">
        <v>374</v>
      </c>
      <c r="E292" s="12"/>
      <c r="F292" s="13"/>
      <c r="G292" s="13"/>
      <c r="H292" s="13"/>
      <c r="I292" s="14">
        <f>I297+I293</f>
        <v>19396.5</v>
      </c>
    </row>
    <row r="293" spans="1:9" ht="17.25">
      <c r="A293" s="2"/>
      <c r="B293" s="56" t="s">
        <v>78</v>
      </c>
      <c r="C293" s="11" t="s">
        <v>328</v>
      </c>
      <c r="D293" s="11" t="s">
        <v>374</v>
      </c>
      <c r="E293" s="12" t="s">
        <v>79</v>
      </c>
      <c r="F293" s="57"/>
      <c r="G293" s="57"/>
      <c r="H293" s="57"/>
      <c r="I293" s="14">
        <f>I294</f>
        <v>17576.5</v>
      </c>
    </row>
    <row r="294" spans="1:9" ht="17.25">
      <c r="A294" s="2"/>
      <c r="B294" s="56" t="s">
        <v>790</v>
      </c>
      <c r="C294" s="50" t="s">
        <v>328</v>
      </c>
      <c r="D294" s="50" t="s">
        <v>374</v>
      </c>
      <c r="E294" s="9" t="s">
        <v>79</v>
      </c>
      <c r="F294" s="9" t="s">
        <v>788</v>
      </c>
      <c r="G294" s="9"/>
      <c r="H294" s="9"/>
      <c r="I294" s="14">
        <f>I295</f>
        <v>17576.5</v>
      </c>
    </row>
    <row r="295" spans="1:9" ht="34.5">
      <c r="A295" s="2"/>
      <c r="B295" s="60" t="s">
        <v>791</v>
      </c>
      <c r="C295" s="61" t="s">
        <v>328</v>
      </c>
      <c r="D295" s="61" t="s">
        <v>374</v>
      </c>
      <c r="E295" s="62" t="s">
        <v>79</v>
      </c>
      <c r="F295" s="62" t="s">
        <v>789</v>
      </c>
      <c r="G295" s="62"/>
      <c r="H295" s="62"/>
      <c r="I295" s="64">
        <f>I296</f>
        <v>17576.5</v>
      </c>
    </row>
    <row r="296" spans="1:9" ht="17.25">
      <c r="A296" s="2"/>
      <c r="B296" s="67" t="s">
        <v>658</v>
      </c>
      <c r="C296" s="96" t="s">
        <v>328</v>
      </c>
      <c r="D296" s="96" t="s">
        <v>374</v>
      </c>
      <c r="E296" s="88" t="s">
        <v>79</v>
      </c>
      <c r="F296" s="88" t="s">
        <v>789</v>
      </c>
      <c r="G296" s="88" t="s">
        <v>326</v>
      </c>
      <c r="H296" s="88" t="s">
        <v>239</v>
      </c>
      <c r="I296" s="42">
        <f>14816.5+2760</f>
        <v>17576.5</v>
      </c>
    </row>
    <row r="297" spans="1:9" ht="17.25">
      <c r="A297" s="2"/>
      <c r="B297" s="56" t="s">
        <v>342</v>
      </c>
      <c r="C297" s="11" t="s">
        <v>328</v>
      </c>
      <c r="D297" s="11" t="s">
        <v>374</v>
      </c>
      <c r="E297" s="12" t="s">
        <v>608</v>
      </c>
      <c r="F297" s="57"/>
      <c r="G297" s="57"/>
      <c r="H297" s="57"/>
      <c r="I297" s="14">
        <f>I298</f>
        <v>1820</v>
      </c>
    </row>
    <row r="298" spans="1:9" ht="34.5">
      <c r="A298" s="2"/>
      <c r="B298" s="7" t="s">
        <v>343</v>
      </c>
      <c r="C298" s="50" t="s">
        <v>328</v>
      </c>
      <c r="D298" s="50" t="s">
        <v>374</v>
      </c>
      <c r="E298" s="9" t="s">
        <v>608</v>
      </c>
      <c r="F298" s="9" t="s">
        <v>419</v>
      </c>
      <c r="G298" s="9"/>
      <c r="H298" s="9"/>
      <c r="I298" s="10">
        <f>I299</f>
        <v>1820</v>
      </c>
    </row>
    <row r="299" spans="1:9" ht="17.25">
      <c r="A299" s="2"/>
      <c r="B299" s="116" t="s">
        <v>344</v>
      </c>
      <c r="C299" s="58" t="s">
        <v>328</v>
      </c>
      <c r="D299" s="58" t="s">
        <v>374</v>
      </c>
      <c r="E299" s="59" t="s">
        <v>608</v>
      </c>
      <c r="F299" s="59" t="s">
        <v>420</v>
      </c>
      <c r="G299" s="59"/>
      <c r="H299" s="59"/>
      <c r="I299" s="74">
        <f>I300</f>
        <v>1820</v>
      </c>
    </row>
    <row r="300" spans="1:9" ht="17.25">
      <c r="A300" s="2"/>
      <c r="B300" s="27" t="s">
        <v>365</v>
      </c>
      <c r="C300" s="117" t="s">
        <v>328</v>
      </c>
      <c r="D300" s="117" t="s">
        <v>374</v>
      </c>
      <c r="E300" s="18" t="s">
        <v>608</v>
      </c>
      <c r="F300" s="18" t="s">
        <v>420</v>
      </c>
      <c r="G300" s="18" t="s">
        <v>366</v>
      </c>
      <c r="H300" s="18" t="s">
        <v>239</v>
      </c>
      <c r="I300" s="81">
        <v>1820</v>
      </c>
    </row>
    <row r="301" spans="1:9" ht="17.25">
      <c r="A301" s="2"/>
      <c r="B301" s="7" t="s">
        <v>312</v>
      </c>
      <c r="C301" s="50" t="s">
        <v>328</v>
      </c>
      <c r="D301" s="50" t="s">
        <v>303</v>
      </c>
      <c r="E301" s="9"/>
      <c r="F301" s="57"/>
      <c r="G301" s="57"/>
      <c r="H301" s="57"/>
      <c r="I301" s="14">
        <f>I302</f>
        <v>449.90000000000003</v>
      </c>
    </row>
    <row r="302" spans="1:9" ht="17.25">
      <c r="A302" s="2"/>
      <c r="B302" s="7" t="s">
        <v>356</v>
      </c>
      <c r="C302" s="50" t="s">
        <v>328</v>
      </c>
      <c r="D302" s="50" t="s">
        <v>303</v>
      </c>
      <c r="E302" s="9" t="s">
        <v>322</v>
      </c>
      <c r="F302" s="57"/>
      <c r="G302" s="57"/>
      <c r="H302" s="57"/>
      <c r="I302" s="14">
        <f>I303</f>
        <v>449.90000000000003</v>
      </c>
    </row>
    <row r="303" spans="1:9" ht="22.5" customHeight="1">
      <c r="A303" s="2"/>
      <c r="B303" s="234" t="s">
        <v>354</v>
      </c>
      <c r="C303" s="50" t="s">
        <v>328</v>
      </c>
      <c r="D303" s="50" t="s">
        <v>303</v>
      </c>
      <c r="E303" s="9" t="s">
        <v>322</v>
      </c>
      <c r="F303" s="12" t="s">
        <v>350</v>
      </c>
      <c r="G303" s="57"/>
      <c r="H303" s="57"/>
      <c r="I303" s="14">
        <f>I304</f>
        <v>449.90000000000003</v>
      </c>
    </row>
    <row r="304" spans="1:9" ht="104.25">
      <c r="A304" s="2"/>
      <c r="B304" s="282" t="s">
        <v>725</v>
      </c>
      <c r="C304" s="90" t="s">
        <v>328</v>
      </c>
      <c r="D304" s="90" t="s">
        <v>303</v>
      </c>
      <c r="E304" s="91" t="s">
        <v>322</v>
      </c>
      <c r="F304" s="17" t="s">
        <v>149</v>
      </c>
      <c r="G304" s="37"/>
      <c r="H304" s="37"/>
      <c r="I304" s="19">
        <f>I305</f>
        <v>449.90000000000003</v>
      </c>
    </row>
    <row r="305" spans="1:9" ht="24" customHeight="1">
      <c r="A305" s="2"/>
      <c r="B305" s="279" t="s">
        <v>727</v>
      </c>
      <c r="C305" s="61" t="s">
        <v>328</v>
      </c>
      <c r="D305" s="61" t="s">
        <v>303</v>
      </c>
      <c r="E305" s="62" t="s">
        <v>322</v>
      </c>
      <c r="F305" s="66" t="s">
        <v>21</v>
      </c>
      <c r="G305" s="63"/>
      <c r="H305" s="63"/>
      <c r="I305" s="64">
        <f>I306</f>
        <v>449.90000000000003</v>
      </c>
    </row>
    <row r="306" spans="1:9" ht="35.25" thickBot="1">
      <c r="A306" s="2"/>
      <c r="B306" s="283" t="s">
        <v>255</v>
      </c>
      <c r="C306" s="284" t="s">
        <v>328</v>
      </c>
      <c r="D306" s="284" t="s">
        <v>303</v>
      </c>
      <c r="E306" s="284" t="s">
        <v>322</v>
      </c>
      <c r="F306" s="284" t="s">
        <v>21</v>
      </c>
      <c r="G306" s="285" t="s">
        <v>366</v>
      </c>
      <c r="H306" s="285" t="s">
        <v>256</v>
      </c>
      <c r="I306" s="286">
        <f>372.3+29.3+48.3</f>
        <v>449.90000000000003</v>
      </c>
    </row>
    <row r="307" spans="1:9" ht="60" customHeight="1" thickBot="1">
      <c r="A307" s="98" t="s">
        <v>227</v>
      </c>
      <c r="B307" s="99" t="s">
        <v>205</v>
      </c>
      <c r="C307" s="100" t="s">
        <v>329</v>
      </c>
      <c r="D307" s="100"/>
      <c r="E307" s="101" t="s">
        <v>294</v>
      </c>
      <c r="F307" s="101" t="s">
        <v>294</v>
      </c>
      <c r="G307" s="101" t="s">
        <v>294</v>
      </c>
      <c r="H307" s="101" t="s">
        <v>294</v>
      </c>
      <c r="I307" s="102">
        <f>I308+I358+I391+I507+I338+I502+I460+I480+I447+I490+I496</f>
        <v>443692.80000000005</v>
      </c>
    </row>
    <row r="308" spans="1:9" ht="17.25">
      <c r="A308" s="103"/>
      <c r="B308" s="104" t="s">
        <v>361</v>
      </c>
      <c r="C308" s="105" t="s">
        <v>329</v>
      </c>
      <c r="D308" s="105" t="s">
        <v>298</v>
      </c>
      <c r="E308" s="106"/>
      <c r="F308" s="107"/>
      <c r="G308" s="118"/>
      <c r="H308" s="118"/>
      <c r="I308" s="119">
        <f>I309+I320+I324</f>
        <v>34470.9</v>
      </c>
    </row>
    <row r="309" spans="1:9" ht="38.25" customHeight="1">
      <c r="A309" s="2"/>
      <c r="B309" s="120" t="s">
        <v>606</v>
      </c>
      <c r="C309" s="11" t="s">
        <v>329</v>
      </c>
      <c r="D309" s="78" t="s">
        <v>298</v>
      </c>
      <c r="E309" s="121" t="s">
        <v>299</v>
      </c>
      <c r="F309" s="13"/>
      <c r="G309" s="13"/>
      <c r="H309" s="13"/>
      <c r="I309" s="14">
        <f>I310+I316</f>
        <v>10756</v>
      </c>
    </row>
    <row r="310" spans="1:9" ht="60.75" customHeight="1">
      <c r="A310" s="2"/>
      <c r="B310" s="7" t="s">
        <v>364</v>
      </c>
      <c r="C310" s="8" t="s">
        <v>329</v>
      </c>
      <c r="D310" s="8" t="s">
        <v>298</v>
      </c>
      <c r="E310" s="216" t="s">
        <v>299</v>
      </c>
      <c r="F310" s="50" t="s">
        <v>393</v>
      </c>
      <c r="G310" s="122"/>
      <c r="H310" s="122"/>
      <c r="I310" s="110">
        <f>I311</f>
        <v>9847.1</v>
      </c>
    </row>
    <row r="311" spans="1:9" ht="18">
      <c r="A311" s="2"/>
      <c r="B311" s="3" t="s">
        <v>362</v>
      </c>
      <c r="C311" s="92" t="s">
        <v>329</v>
      </c>
      <c r="D311" s="92" t="s">
        <v>298</v>
      </c>
      <c r="E311" s="5" t="s">
        <v>299</v>
      </c>
      <c r="F311" s="92" t="s">
        <v>395</v>
      </c>
      <c r="G311" s="123"/>
      <c r="H311" s="123"/>
      <c r="I311" s="124">
        <f>SUM(I312:I315)</f>
        <v>9847.1</v>
      </c>
    </row>
    <row r="312" spans="1:9" ht="17.25">
      <c r="A312" s="2"/>
      <c r="B312" s="47" t="s">
        <v>365</v>
      </c>
      <c r="C312" s="82" t="s">
        <v>329</v>
      </c>
      <c r="D312" s="82" t="s">
        <v>298</v>
      </c>
      <c r="E312" s="82" t="s">
        <v>299</v>
      </c>
      <c r="F312" s="48" t="s">
        <v>395</v>
      </c>
      <c r="G312" s="48" t="s">
        <v>366</v>
      </c>
      <c r="H312" s="48" t="s">
        <v>239</v>
      </c>
      <c r="I312" s="49">
        <v>1182.5</v>
      </c>
    </row>
    <row r="313" spans="1:9" ht="51.75">
      <c r="A313" s="2"/>
      <c r="B313" s="75" t="s">
        <v>185</v>
      </c>
      <c r="C313" s="28" t="s">
        <v>329</v>
      </c>
      <c r="D313" s="28" t="s">
        <v>298</v>
      </c>
      <c r="E313" s="28" t="s">
        <v>299</v>
      </c>
      <c r="F313" s="28" t="s">
        <v>395</v>
      </c>
      <c r="G313" s="36" t="s">
        <v>366</v>
      </c>
      <c r="H313" s="36" t="s">
        <v>249</v>
      </c>
      <c r="I313" s="30">
        <v>363.6</v>
      </c>
    </row>
    <row r="314" spans="1:9" ht="17.25">
      <c r="A314" s="2"/>
      <c r="B314" s="27" t="s">
        <v>365</v>
      </c>
      <c r="C314" s="86" t="s">
        <v>329</v>
      </c>
      <c r="D314" s="86" t="s">
        <v>298</v>
      </c>
      <c r="E314" s="86" t="s">
        <v>299</v>
      </c>
      <c r="F314" s="28" t="s">
        <v>341</v>
      </c>
      <c r="G314" s="28" t="s">
        <v>366</v>
      </c>
      <c r="H314" s="28" t="s">
        <v>239</v>
      </c>
      <c r="I314" s="30">
        <v>7845.1</v>
      </c>
    </row>
    <row r="315" spans="1:9" ht="51.75">
      <c r="A315" s="2"/>
      <c r="B315" s="73" t="s">
        <v>185</v>
      </c>
      <c r="C315" s="88" t="s">
        <v>329</v>
      </c>
      <c r="D315" s="88" t="s">
        <v>298</v>
      </c>
      <c r="E315" s="88" t="s">
        <v>299</v>
      </c>
      <c r="F315" s="88" t="s">
        <v>341</v>
      </c>
      <c r="G315" s="41" t="s">
        <v>366</v>
      </c>
      <c r="H315" s="41" t="s">
        <v>249</v>
      </c>
      <c r="I315" s="42">
        <v>455.9</v>
      </c>
    </row>
    <row r="316" spans="1:9" ht="20.25" customHeight="1">
      <c r="A316" s="2"/>
      <c r="B316" s="234" t="s">
        <v>354</v>
      </c>
      <c r="C316" s="50" t="s">
        <v>329</v>
      </c>
      <c r="D316" s="8" t="s">
        <v>298</v>
      </c>
      <c r="E316" s="216" t="s">
        <v>299</v>
      </c>
      <c r="F316" s="50" t="s">
        <v>350</v>
      </c>
      <c r="G316" s="50"/>
      <c r="H316" s="50"/>
      <c r="I316" s="110">
        <f>I317</f>
        <v>908.9</v>
      </c>
    </row>
    <row r="317" spans="1:9" ht="114" customHeight="1">
      <c r="A317" s="2"/>
      <c r="B317" s="279" t="s">
        <v>725</v>
      </c>
      <c r="C317" s="61" t="s">
        <v>329</v>
      </c>
      <c r="D317" s="132" t="s">
        <v>298</v>
      </c>
      <c r="E317" s="217" t="s">
        <v>299</v>
      </c>
      <c r="F317" s="61" t="s">
        <v>149</v>
      </c>
      <c r="G317" s="61"/>
      <c r="H317" s="61"/>
      <c r="I317" s="218">
        <f>I318</f>
        <v>908.9</v>
      </c>
    </row>
    <row r="318" spans="1:9" ht="72.75" customHeight="1">
      <c r="A318" s="2"/>
      <c r="B318" s="246" t="s">
        <v>724</v>
      </c>
      <c r="C318" s="61" t="s">
        <v>329</v>
      </c>
      <c r="D318" s="132" t="s">
        <v>298</v>
      </c>
      <c r="E318" s="217" t="s">
        <v>299</v>
      </c>
      <c r="F318" s="61" t="s">
        <v>792</v>
      </c>
      <c r="G318" s="61"/>
      <c r="H318" s="61"/>
      <c r="I318" s="218">
        <f>I319</f>
        <v>908.9</v>
      </c>
    </row>
    <row r="319" spans="1:9" ht="51.75">
      <c r="A319" s="2"/>
      <c r="B319" s="67" t="s">
        <v>599</v>
      </c>
      <c r="C319" s="96" t="s">
        <v>329</v>
      </c>
      <c r="D319" s="96" t="s">
        <v>298</v>
      </c>
      <c r="E319" s="96" t="s">
        <v>299</v>
      </c>
      <c r="F319" s="88" t="s">
        <v>792</v>
      </c>
      <c r="G319" s="88" t="s">
        <v>366</v>
      </c>
      <c r="H319" s="88" t="s">
        <v>253</v>
      </c>
      <c r="I319" s="42">
        <v>908.9</v>
      </c>
    </row>
    <row r="320" spans="1:9" ht="17.25">
      <c r="A320" s="2"/>
      <c r="B320" s="7" t="s">
        <v>313</v>
      </c>
      <c r="C320" s="50" t="s">
        <v>329</v>
      </c>
      <c r="D320" s="50" t="s">
        <v>298</v>
      </c>
      <c r="E320" s="121" t="s">
        <v>607</v>
      </c>
      <c r="F320" s="9" t="s">
        <v>294</v>
      </c>
      <c r="G320" s="9" t="s">
        <v>294</v>
      </c>
      <c r="H320" s="9" t="s">
        <v>294</v>
      </c>
      <c r="I320" s="10">
        <f>I321</f>
        <v>528.8</v>
      </c>
    </row>
    <row r="321" spans="1:9" ht="17.25">
      <c r="A321" s="2"/>
      <c r="B321" s="56" t="s">
        <v>313</v>
      </c>
      <c r="C321" s="125" t="s">
        <v>329</v>
      </c>
      <c r="D321" s="125" t="s">
        <v>298</v>
      </c>
      <c r="E321" s="125" t="s">
        <v>607</v>
      </c>
      <c r="F321" s="125" t="s">
        <v>423</v>
      </c>
      <c r="G321" s="125"/>
      <c r="H321" s="125"/>
      <c r="I321" s="10">
        <f>I322</f>
        <v>528.8</v>
      </c>
    </row>
    <row r="322" spans="1:9" ht="17.25">
      <c r="A322" s="2"/>
      <c r="B322" s="43" t="s">
        <v>196</v>
      </c>
      <c r="C322" s="126" t="s">
        <v>329</v>
      </c>
      <c r="D322" s="126" t="s">
        <v>298</v>
      </c>
      <c r="E322" s="126" t="s">
        <v>607</v>
      </c>
      <c r="F322" s="126" t="s">
        <v>424</v>
      </c>
      <c r="G322" s="126" t="s">
        <v>294</v>
      </c>
      <c r="H322" s="126" t="s">
        <v>294</v>
      </c>
      <c r="I322" s="6">
        <f>I323</f>
        <v>528.8</v>
      </c>
    </row>
    <row r="323" spans="1:9" ht="17.25">
      <c r="A323" s="2"/>
      <c r="B323" s="73" t="s">
        <v>486</v>
      </c>
      <c r="C323" s="41" t="s">
        <v>329</v>
      </c>
      <c r="D323" s="41" t="s">
        <v>298</v>
      </c>
      <c r="E323" s="88" t="s">
        <v>607</v>
      </c>
      <c r="F323" s="41" t="s">
        <v>424</v>
      </c>
      <c r="G323" s="41" t="s">
        <v>334</v>
      </c>
      <c r="H323" s="41" t="s">
        <v>239</v>
      </c>
      <c r="I323" s="42">
        <v>528.8</v>
      </c>
    </row>
    <row r="324" spans="1:9" ht="17.25">
      <c r="A324" s="2"/>
      <c r="B324" s="7" t="s">
        <v>359</v>
      </c>
      <c r="C324" s="50" t="s">
        <v>329</v>
      </c>
      <c r="D324" s="50" t="s">
        <v>298</v>
      </c>
      <c r="E324" s="9" t="s">
        <v>660</v>
      </c>
      <c r="F324" s="13"/>
      <c r="G324" s="13"/>
      <c r="H324" s="13"/>
      <c r="I324" s="14">
        <f>I325+I330</f>
        <v>23186.100000000002</v>
      </c>
    </row>
    <row r="325" spans="1:9" ht="54.75" customHeight="1">
      <c r="A325" s="2"/>
      <c r="B325" s="7" t="s">
        <v>364</v>
      </c>
      <c r="C325" s="78" t="s">
        <v>329</v>
      </c>
      <c r="D325" s="78" t="s">
        <v>298</v>
      </c>
      <c r="E325" s="121" t="s">
        <v>660</v>
      </c>
      <c r="F325" s="12" t="s">
        <v>393</v>
      </c>
      <c r="G325" s="13"/>
      <c r="H325" s="13"/>
      <c r="I325" s="14">
        <f>I326</f>
        <v>7297.800000000001</v>
      </c>
    </row>
    <row r="326" spans="1:9" ht="24.75" customHeight="1">
      <c r="A326" s="2"/>
      <c r="B326" s="7" t="s">
        <v>345</v>
      </c>
      <c r="C326" s="50" t="s">
        <v>329</v>
      </c>
      <c r="D326" s="50" t="s">
        <v>298</v>
      </c>
      <c r="E326" s="50" t="s">
        <v>660</v>
      </c>
      <c r="F326" s="50" t="s">
        <v>425</v>
      </c>
      <c r="G326" s="9" t="s">
        <v>294</v>
      </c>
      <c r="H326" s="9" t="s">
        <v>294</v>
      </c>
      <c r="I326" s="10">
        <f>SUM(I327:I329)</f>
        <v>7297.800000000001</v>
      </c>
    </row>
    <row r="327" spans="1:9" ht="17.25">
      <c r="A327" s="2"/>
      <c r="B327" s="47" t="s">
        <v>658</v>
      </c>
      <c r="C327" s="115" t="s">
        <v>329</v>
      </c>
      <c r="D327" s="115" t="s">
        <v>298</v>
      </c>
      <c r="E327" s="63" t="s">
        <v>660</v>
      </c>
      <c r="F327" s="63" t="s">
        <v>425</v>
      </c>
      <c r="G327" s="63" t="s">
        <v>326</v>
      </c>
      <c r="H327" s="63" t="s">
        <v>239</v>
      </c>
      <c r="I327" s="49">
        <f>6249.7+250-0.2+580.8+0.1</f>
        <v>7080.400000000001</v>
      </c>
    </row>
    <row r="328" spans="1:9" ht="17.25">
      <c r="A328" s="2"/>
      <c r="B328" s="65" t="s">
        <v>794</v>
      </c>
      <c r="C328" s="32" t="s">
        <v>329</v>
      </c>
      <c r="D328" s="32" t="s">
        <v>298</v>
      </c>
      <c r="E328" s="31" t="s">
        <v>660</v>
      </c>
      <c r="F328" s="31" t="s">
        <v>425</v>
      </c>
      <c r="G328" s="31" t="s">
        <v>326</v>
      </c>
      <c r="H328" s="31" t="s">
        <v>56</v>
      </c>
      <c r="I328" s="26">
        <v>119.3</v>
      </c>
    </row>
    <row r="329" spans="1:9" ht="34.5">
      <c r="A329" s="2"/>
      <c r="B329" s="67" t="s">
        <v>590</v>
      </c>
      <c r="C329" s="40" t="s">
        <v>329</v>
      </c>
      <c r="D329" s="40" t="s">
        <v>298</v>
      </c>
      <c r="E329" s="41" t="s">
        <v>660</v>
      </c>
      <c r="F329" s="41" t="s">
        <v>425</v>
      </c>
      <c r="G329" s="41" t="s">
        <v>326</v>
      </c>
      <c r="H329" s="41" t="s">
        <v>684</v>
      </c>
      <c r="I329" s="42">
        <v>98.1</v>
      </c>
    </row>
    <row r="330" spans="1:9" ht="34.5">
      <c r="A330" s="2"/>
      <c r="B330" s="237" t="s">
        <v>323</v>
      </c>
      <c r="C330" s="50" t="s">
        <v>329</v>
      </c>
      <c r="D330" s="8" t="s">
        <v>298</v>
      </c>
      <c r="E330" s="12" t="s">
        <v>660</v>
      </c>
      <c r="F330" s="12" t="s">
        <v>399</v>
      </c>
      <c r="G330" s="57"/>
      <c r="H330" s="57"/>
      <c r="I330" s="10">
        <f>I331</f>
        <v>15888.300000000001</v>
      </c>
    </row>
    <row r="331" spans="1:9" ht="17.25">
      <c r="A331" s="2"/>
      <c r="B331" s="237" t="s">
        <v>137</v>
      </c>
      <c r="C331" s="125" t="s">
        <v>329</v>
      </c>
      <c r="D331" s="125" t="s">
        <v>298</v>
      </c>
      <c r="E331" s="125" t="s">
        <v>660</v>
      </c>
      <c r="F331" s="125" t="s">
        <v>400</v>
      </c>
      <c r="G331" s="125"/>
      <c r="H331" s="125"/>
      <c r="I331" s="10">
        <f>I335+I332</f>
        <v>15888.300000000001</v>
      </c>
    </row>
    <row r="332" spans="1:9" ht="34.5">
      <c r="A332" s="2"/>
      <c r="B332" s="249" t="s">
        <v>485</v>
      </c>
      <c r="C332" s="126" t="s">
        <v>329</v>
      </c>
      <c r="D332" s="126" t="s">
        <v>298</v>
      </c>
      <c r="E332" s="126" t="s">
        <v>660</v>
      </c>
      <c r="F332" s="126" t="s">
        <v>484</v>
      </c>
      <c r="G332" s="126"/>
      <c r="H332" s="126"/>
      <c r="I332" s="6">
        <f>I334+I333</f>
        <v>7031.6</v>
      </c>
    </row>
    <row r="333" spans="1:9" ht="17.25">
      <c r="A333" s="2"/>
      <c r="B333" s="250" t="s">
        <v>658</v>
      </c>
      <c r="C333" s="63" t="s">
        <v>329</v>
      </c>
      <c r="D333" s="63" t="s">
        <v>298</v>
      </c>
      <c r="E333" s="48" t="s">
        <v>660</v>
      </c>
      <c r="F333" s="48" t="s">
        <v>484</v>
      </c>
      <c r="G333" s="63" t="s">
        <v>326</v>
      </c>
      <c r="H333" s="63" t="s">
        <v>239</v>
      </c>
      <c r="I333" s="49">
        <v>5659.6</v>
      </c>
    </row>
    <row r="334" spans="1:9" ht="17.25">
      <c r="A334" s="2"/>
      <c r="B334" s="243" t="s">
        <v>53</v>
      </c>
      <c r="C334" s="41" t="s">
        <v>329</v>
      </c>
      <c r="D334" s="41" t="s">
        <v>298</v>
      </c>
      <c r="E334" s="88" t="s">
        <v>660</v>
      </c>
      <c r="F334" s="88" t="s">
        <v>484</v>
      </c>
      <c r="G334" s="41" t="s">
        <v>326</v>
      </c>
      <c r="H334" s="41" t="s">
        <v>52</v>
      </c>
      <c r="I334" s="42">
        <f>1372</f>
        <v>1372</v>
      </c>
    </row>
    <row r="335" spans="1:9" ht="34.5">
      <c r="A335" s="2"/>
      <c r="B335" s="249" t="s">
        <v>201</v>
      </c>
      <c r="C335" s="126" t="s">
        <v>329</v>
      </c>
      <c r="D335" s="126" t="s">
        <v>298</v>
      </c>
      <c r="E335" s="126" t="s">
        <v>660</v>
      </c>
      <c r="F335" s="126" t="s">
        <v>426</v>
      </c>
      <c r="G335" s="126"/>
      <c r="H335" s="126"/>
      <c r="I335" s="6">
        <f>I336+I337</f>
        <v>8856.7</v>
      </c>
    </row>
    <row r="336" spans="1:9" ht="17.25">
      <c r="A336" s="2"/>
      <c r="B336" s="250" t="s">
        <v>658</v>
      </c>
      <c r="C336" s="63" t="s">
        <v>329</v>
      </c>
      <c r="D336" s="63" t="s">
        <v>298</v>
      </c>
      <c r="E336" s="48" t="s">
        <v>660</v>
      </c>
      <c r="F336" s="48" t="s">
        <v>426</v>
      </c>
      <c r="G336" s="63" t="s">
        <v>326</v>
      </c>
      <c r="H336" s="63" t="s">
        <v>239</v>
      </c>
      <c r="I336" s="83">
        <f>7852.6+296.8</f>
        <v>8149.400000000001</v>
      </c>
    </row>
    <row r="337" spans="1:9" ht="17.25">
      <c r="A337" s="2"/>
      <c r="B337" s="243" t="s">
        <v>53</v>
      </c>
      <c r="C337" s="41" t="s">
        <v>329</v>
      </c>
      <c r="D337" s="41" t="s">
        <v>298</v>
      </c>
      <c r="E337" s="88" t="s">
        <v>660</v>
      </c>
      <c r="F337" s="88" t="s">
        <v>426</v>
      </c>
      <c r="G337" s="41" t="s">
        <v>326</v>
      </c>
      <c r="H337" s="41" t="s">
        <v>52</v>
      </c>
      <c r="I337" s="97">
        <f>207.3+500</f>
        <v>707.3</v>
      </c>
    </row>
    <row r="338" spans="1:9" ht="17.25">
      <c r="A338" s="2"/>
      <c r="B338" s="237" t="s">
        <v>332</v>
      </c>
      <c r="C338" s="125" t="s">
        <v>329</v>
      </c>
      <c r="D338" s="125" t="s">
        <v>374</v>
      </c>
      <c r="E338" s="125"/>
      <c r="F338" s="125"/>
      <c r="G338" s="125"/>
      <c r="H338" s="125"/>
      <c r="I338" s="10">
        <f>I348+I352+I339</f>
        <v>12194.1</v>
      </c>
    </row>
    <row r="339" spans="1:9" ht="17.25">
      <c r="A339" s="2"/>
      <c r="B339" s="237" t="s">
        <v>531</v>
      </c>
      <c r="C339" s="125" t="s">
        <v>329</v>
      </c>
      <c r="D339" s="125" t="s">
        <v>374</v>
      </c>
      <c r="E339" s="125" t="s">
        <v>718</v>
      </c>
      <c r="F339" s="125"/>
      <c r="G339" s="125"/>
      <c r="H339" s="125"/>
      <c r="I339" s="10">
        <f>I344+I340</f>
        <v>2824.4</v>
      </c>
    </row>
    <row r="340" spans="1:9" ht="17.25">
      <c r="A340" s="2"/>
      <c r="B340" s="234" t="s">
        <v>532</v>
      </c>
      <c r="C340" s="125" t="s">
        <v>329</v>
      </c>
      <c r="D340" s="125" t="s">
        <v>374</v>
      </c>
      <c r="E340" s="125" t="s">
        <v>718</v>
      </c>
      <c r="F340" s="125" t="s">
        <v>536</v>
      </c>
      <c r="G340" s="125"/>
      <c r="H340" s="125"/>
      <c r="I340" s="10">
        <f>I341</f>
        <v>690.4</v>
      </c>
    </row>
    <row r="341" spans="1:9" ht="17.25">
      <c r="A341" s="2"/>
      <c r="B341" s="234" t="s">
        <v>538</v>
      </c>
      <c r="C341" s="126" t="s">
        <v>329</v>
      </c>
      <c r="D341" s="126" t="s">
        <v>374</v>
      </c>
      <c r="E341" s="126" t="s">
        <v>718</v>
      </c>
      <c r="F341" s="126" t="s">
        <v>537</v>
      </c>
      <c r="G341" s="126"/>
      <c r="H341" s="126"/>
      <c r="I341" s="6">
        <f>I342</f>
        <v>690.4</v>
      </c>
    </row>
    <row r="342" spans="1:9" ht="34.5">
      <c r="A342" s="2"/>
      <c r="B342" s="246" t="s">
        <v>540</v>
      </c>
      <c r="C342" s="262" t="s">
        <v>329</v>
      </c>
      <c r="D342" s="262" t="s">
        <v>374</v>
      </c>
      <c r="E342" s="262" t="s">
        <v>718</v>
      </c>
      <c r="F342" s="262" t="s">
        <v>539</v>
      </c>
      <c r="G342" s="262"/>
      <c r="H342" s="262"/>
      <c r="I342" s="113">
        <f>I343</f>
        <v>690.4</v>
      </c>
    </row>
    <row r="343" spans="1:9" ht="17.25">
      <c r="A343" s="2"/>
      <c r="B343" s="236" t="s">
        <v>658</v>
      </c>
      <c r="C343" s="130" t="s">
        <v>329</v>
      </c>
      <c r="D343" s="130" t="s">
        <v>374</v>
      </c>
      <c r="E343" s="130" t="s">
        <v>718</v>
      </c>
      <c r="F343" s="130" t="s">
        <v>539</v>
      </c>
      <c r="G343" s="130" t="s">
        <v>326</v>
      </c>
      <c r="H343" s="130" t="s">
        <v>239</v>
      </c>
      <c r="I343" s="42">
        <f>40.1+650.3</f>
        <v>690.4</v>
      </c>
    </row>
    <row r="344" spans="1:9" ht="17.25">
      <c r="A344" s="2"/>
      <c r="B344" s="234" t="s">
        <v>354</v>
      </c>
      <c r="C344" s="125" t="s">
        <v>329</v>
      </c>
      <c r="D344" s="125" t="s">
        <v>374</v>
      </c>
      <c r="E344" s="125" t="s">
        <v>718</v>
      </c>
      <c r="F344" s="125" t="s">
        <v>350</v>
      </c>
      <c r="G344" s="125"/>
      <c r="H344" s="125"/>
      <c r="I344" s="10">
        <f>I345</f>
        <v>2134</v>
      </c>
    </row>
    <row r="345" spans="1:9" ht="34.5">
      <c r="A345" s="2"/>
      <c r="B345" s="246" t="s">
        <v>352</v>
      </c>
      <c r="C345" s="262" t="s">
        <v>329</v>
      </c>
      <c r="D345" s="262" t="s">
        <v>374</v>
      </c>
      <c r="E345" s="262" t="s">
        <v>718</v>
      </c>
      <c r="F345" s="262" t="s">
        <v>351</v>
      </c>
      <c r="G345" s="262"/>
      <c r="H345" s="262"/>
      <c r="I345" s="113">
        <f>I346</f>
        <v>2134</v>
      </c>
    </row>
    <row r="346" spans="1:9" ht="34.5">
      <c r="A346" s="2"/>
      <c r="B346" s="246" t="s">
        <v>355</v>
      </c>
      <c r="C346" s="262" t="s">
        <v>329</v>
      </c>
      <c r="D346" s="262" t="s">
        <v>374</v>
      </c>
      <c r="E346" s="262" t="s">
        <v>718</v>
      </c>
      <c r="F346" s="262" t="s">
        <v>353</v>
      </c>
      <c r="G346" s="262"/>
      <c r="H346" s="262"/>
      <c r="I346" s="113">
        <f>I347</f>
        <v>2134</v>
      </c>
    </row>
    <row r="347" spans="1:9" ht="51.75">
      <c r="A347" s="2"/>
      <c r="B347" s="236" t="s">
        <v>804</v>
      </c>
      <c r="C347" s="130" t="s">
        <v>329</v>
      </c>
      <c r="D347" s="130" t="s">
        <v>374</v>
      </c>
      <c r="E347" s="130" t="s">
        <v>718</v>
      </c>
      <c r="F347" s="130" t="s">
        <v>353</v>
      </c>
      <c r="G347" s="130" t="s">
        <v>490</v>
      </c>
      <c r="H347" s="130" t="s">
        <v>810</v>
      </c>
      <c r="I347" s="42">
        <v>2134</v>
      </c>
    </row>
    <row r="348" spans="1:9" ht="17.25">
      <c r="A348" s="2"/>
      <c r="B348" s="237" t="s">
        <v>482</v>
      </c>
      <c r="C348" s="125" t="s">
        <v>329</v>
      </c>
      <c r="D348" s="125" t="s">
        <v>374</v>
      </c>
      <c r="E348" s="125" t="s">
        <v>481</v>
      </c>
      <c r="F348" s="125"/>
      <c r="G348" s="125"/>
      <c r="H348" s="125"/>
      <c r="I348" s="10">
        <f>I349</f>
        <v>2367</v>
      </c>
    </row>
    <row r="349" spans="1:9" ht="17.25">
      <c r="A349" s="2"/>
      <c r="B349" s="234" t="s">
        <v>354</v>
      </c>
      <c r="C349" s="125" t="s">
        <v>329</v>
      </c>
      <c r="D349" s="125" t="s">
        <v>374</v>
      </c>
      <c r="E349" s="125" t="s">
        <v>481</v>
      </c>
      <c r="F349" s="125" t="s">
        <v>350</v>
      </c>
      <c r="G349" s="125"/>
      <c r="H349" s="125"/>
      <c r="I349" s="10">
        <f>I350</f>
        <v>2367</v>
      </c>
    </row>
    <row r="350" spans="1:9" ht="57.75" customHeight="1">
      <c r="A350" s="2"/>
      <c r="B350" s="248" t="s">
        <v>726</v>
      </c>
      <c r="C350" s="126" t="s">
        <v>329</v>
      </c>
      <c r="D350" s="126" t="s">
        <v>374</v>
      </c>
      <c r="E350" s="126" t="s">
        <v>481</v>
      </c>
      <c r="F350" s="126" t="s">
        <v>458</v>
      </c>
      <c r="G350" s="126"/>
      <c r="H350" s="126"/>
      <c r="I350" s="6">
        <f>I351</f>
        <v>2367</v>
      </c>
    </row>
    <row r="351" spans="1:9" ht="34.5">
      <c r="A351" s="2"/>
      <c r="B351" s="236" t="s">
        <v>391</v>
      </c>
      <c r="C351" s="130" t="s">
        <v>329</v>
      </c>
      <c r="D351" s="130" t="s">
        <v>374</v>
      </c>
      <c r="E351" s="130" t="s">
        <v>481</v>
      </c>
      <c r="F351" s="130" t="s">
        <v>808</v>
      </c>
      <c r="G351" s="130" t="s">
        <v>366</v>
      </c>
      <c r="H351" s="130" t="s">
        <v>387</v>
      </c>
      <c r="I351" s="97">
        <v>2367</v>
      </c>
    </row>
    <row r="352" spans="1:9" ht="17.25">
      <c r="A352" s="2"/>
      <c r="B352" s="237" t="s">
        <v>342</v>
      </c>
      <c r="C352" s="125" t="s">
        <v>329</v>
      </c>
      <c r="D352" s="125" t="s">
        <v>374</v>
      </c>
      <c r="E352" s="125" t="s">
        <v>608</v>
      </c>
      <c r="F352" s="180"/>
      <c r="G352" s="180"/>
      <c r="H352" s="180"/>
      <c r="I352" s="166">
        <f>I353</f>
        <v>7002.7</v>
      </c>
    </row>
    <row r="353" spans="1:9" ht="34.5">
      <c r="A353" s="2"/>
      <c r="B353" s="237" t="s">
        <v>619</v>
      </c>
      <c r="C353" s="125" t="s">
        <v>329</v>
      </c>
      <c r="D353" s="125" t="s">
        <v>374</v>
      </c>
      <c r="E353" s="125" t="s">
        <v>608</v>
      </c>
      <c r="F353" s="125" t="s">
        <v>620</v>
      </c>
      <c r="G353" s="125"/>
      <c r="H353" s="125"/>
      <c r="I353" s="166">
        <f>I354</f>
        <v>7002.7</v>
      </c>
    </row>
    <row r="354" spans="1:9" ht="34.5">
      <c r="A354" s="2"/>
      <c r="B354" s="249" t="s">
        <v>621</v>
      </c>
      <c r="C354" s="167" t="s">
        <v>329</v>
      </c>
      <c r="D354" s="167" t="s">
        <v>374</v>
      </c>
      <c r="E354" s="167" t="s">
        <v>608</v>
      </c>
      <c r="F354" s="167" t="s">
        <v>622</v>
      </c>
      <c r="G354" s="167"/>
      <c r="H354" s="126"/>
      <c r="I354" s="168">
        <f>I355+I356+I357</f>
        <v>7002.7</v>
      </c>
    </row>
    <row r="355" spans="1:9" ht="17.25">
      <c r="A355" s="2"/>
      <c r="B355" s="250" t="s">
        <v>658</v>
      </c>
      <c r="C355" s="169" t="s">
        <v>329</v>
      </c>
      <c r="D355" s="170" t="s">
        <v>374</v>
      </c>
      <c r="E355" s="169" t="s">
        <v>608</v>
      </c>
      <c r="F355" s="169" t="s">
        <v>622</v>
      </c>
      <c r="G355" s="171" t="s">
        <v>326</v>
      </c>
      <c r="H355" s="201" t="s">
        <v>239</v>
      </c>
      <c r="I355" s="202">
        <f>5051.4+35.6-3000</f>
        <v>2087</v>
      </c>
    </row>
    <row r="356" spans="1:9" ht="17.25">
      <c r="A356" s="2"/>
      <c r="B356" s="239" t="s">
        <v>794</v>
      </c>
      <c r="C356" s="219" t="s">
        <v>329</v>
      </c>
      <c r="D356" s="220" t="s">
        <v>374</v>
      </c>
      <c r="E356" s="219" t="s">
        <v>608</v>
      </c>
      <c r="F356" s="219" t="s">
        <v>622</v>
      </c>
      <c r="G356" s="221" t="s">
        <v>326</v>
      </c>
      <c r="H356" s="222" t="s">
        <v>56</v>
      </c>
      <c r="I356" s="223">
        <v>4507.5</v>
      </c>
    </row>
    <row r="357" spans="1:9" ht="17.25">
      <c r="A357" s="2"/>
      <c r="B357" s="243" t="s">
        <v>53</v>
      </c>
      <c r="C357" s="203" t="s">
        <v>329</v>
      </c>
      <c r="D357" s="204" t="s">
        <v>374</v>
      </c>
      <c r="E357" s="203" t="s">
        <v>608</v>
      </c>
      <c r="F357" s="203" t="s">
        <v>622</v>
      </c>
      <c r="G357" s="130" t="s">
        <v>326</v>
      </c>
      <c r="H357" s="205" t="s">
        <v>52</v>
      </c>
      <c r="I357" s="206">
        <f>376.6+31.6</f>
        <v>408.20000000000005</v>
      </c>
    </row>
    <row r="358" spans="1:9" ht="17.25">
      <c r="A358" s="2"/>
      <c r="B358" s="251" t="s">
        <v>305</v>
      </c>
      <c r="C358" s="50" t="s">
        <v>329</v>
      </c>
      <c r="D358" s="8" t="s">
        <v>300</v>
      </c>
      <c r="E358" s="9"/>
      <c r="F358" s="57"/>
      <c r="G358" s="57"/>
      <c r="H358" s="9"/>
      <c r="I358" s="10">
        <f>I365+I359+I386</f>
        <v>132810.40000000002</v>
      </c>
    </row>
    <row r="359" spans="1:9" ht="17.25">
      <c r="A359" s="2"/>
      <c r="B359" s="237" t="s">
        <v>555</v>
      </c>
      <c r="C359" s="125" t="s">
        <v>329</v>
      </c>
      <c r="D359" s="125" t="s">
        <v>300</v>
      </c>
      <c r="E359" s="125" t="s">
        <v>556</v>
      </c>
      <c r="F359" s="125"/>
      <c r="G359" s="125"/>
      <c r="H359" s="125"/>
      <c r="I359" s="10">
        <f>I360</f>
        <v>462.7</v>
      </c>
    </row>
    <row r="360" spans="1:9" ht="17.25">
      <c r="A360" s="2"/>
      <c r="B360" s="251" t="s">
        <v>354</v>
      </c>
      <c r="C360" s="125" t="s">
        <v>329</v>
      </c>
      <c r="D360" s="125" t="s">
        <v>300</v>
      </c>
      <c r="E360" s="125" t="s">
        <v>556</v>
      </c>
      <c r="F360" s="9" t="s">
        <v>350</v>
      </c>
      <c r="G360" s="9"/>
      <c r="H360" s="9"/>
      <c r="I360" s="10">
        <f>I361</f>
        <v>462.7</v>
      </c>
    </row>
    <row r="361" spans="1:9" ht="34.5">
      <c r="A361" s="2"/>
      <c r="B361" s="251" t="s">
        <v>352</v>
      </c>
      <c r="C361" s="126" t="s">
        <v>329</v>
      </c>
      <c r="D361" s="126" t="s">
        <v>300</v>
      </c>
      <c r="E361" s="126" t="s">
        <v>556</v>
      </c>
      <c r="F361" s="9" t="s">
        <v>351</v>
      </c>
      <c r="G361" s="9"/>
      <c r="H361" s="9"/>
      <c r="I361" s="6">
        <f>I362</f>
        <v>462.7</v>
      </c>
    </row>
    <row r="362" spans="1:9" ht="34.5">
      <c r="A362" s="2"/>
      <c r="B362" s="238" t="s">
        <v>355</v>
      </c>
      <c r="C362" s="125" t="s">
        <v>329</v>
      </c>
      <c r="D362" s="126" t="s">
        <v>300</v>
      </c>
      <c r="E362" s="126" t="s">
        <v>556</v>
      </c>
      <c r="F362" s="91" t="s">
        <v>353</v>
      </c>
      <c r="G362" s="91"/>
      <c r="H362" s="91"/>
      <c r="I362" s="6">
        <f>SUM(I363:I364)</f>
        <v>462.7</v>
      </c>
    </row>
    <row r="363" spans="1:9" ht="51.75">
      <c r="A363" s="2"/>
      <c r="B363" s="94" t="s">
        <v>596</v>
      </c>
      <c r="C363" s="171" t="s">
        <v>329</v>
      </c>
      <c r="D363" s="171" t="s">
        <v>300</v>
      </c>
      <c r="E363" s="171" t="s">
        <v>556</v>
      </c>
      <c r="F363" s="171" t="s">
        <v>353</v>
      </c>
      <c r="G363" s="171" t="s">
        <v>490</v>
      </c>
      <c r="H363" s="171" t="s">
        <v>594</v>
      </c>
      <c r="I363" s="83">
        <v>380</v>
      </c>
    </row>
    <row r="364" spans="1:9" ht="69">
      <c r="A364" s="2"/>
      <c r="B364" s="73" t="s">
        <v>191</v>
      </c>
      <c r="C364" s="130" t="s">
        <v>329</v>
      </c>
      <c r="D364" s="130" t="s">
        <v>300</v>
      </c>
      <c r="E364" s="130" t="s">
        <v>556</v>
      </c>
      <c r="F364" s="130" t="s">
        <v>353</v>
      </c>
      <c r="G364" s="130" t="s">
        <v>490</v>
      </c>
      <c r="H364" s="130" t="s">
        <v>190</v>
      </c>
      <c r="I364" s="97">
        <v>82.7</v>
      </c>
    </row>
    <row r="365" spans="1:9" ht="17.25">
      <c r="A365" s="2"/>
      <c r="B365" s="7" t="s">
        <v>286</v>
      </c>
      <c r="C365" s="50" t="s">
        <v>329</v>
      </c>
      <c r="D365" s="50" t="s">
        <v>300</v>
      </c>
      <c r="E365" s="12" t="s">
        <v>377</v>
      </c>
      <c r="F365" s="9"/>
      <c r="G365" s="9"/>
      <c r="H365" s="9"/>
      <c r="I365" s="10">
        <f>I369+I375+I366+I383</f>
        <v>131209.7</v>
      </c>
    </row>
    <row r="366" spans="1:9" ht="34.5">
      <c r="A366" s="2"/>
      <c r="B366" s="56" t="s">
        <v>194</v>
      </c>
      <c r="C366" s="11" t="s">
        <v>329</v>
      </c>
      <c r="D366" s="11" t="s">
        <v>300</v>
      </c>
      <c r="E366" s="12" t="s">
        <v>377</v>
      </c>
      <c r="F366" s="12" t="s">
        <v>427</v>
      </c>
      <c r="G366" s="57"/>
      <c r="H366" s="57"/>
      <c r="I366" s="10">
        <f>I367</f>
        <v>2042.3</v>
      </c>
    </row>
    <row r="367" spans="1:9" ht="78.75" customHeight="1">
      <c r="A367" s="2"/>
      <c r="B367" s="43" t="s">
        <v>729</v>
      </c>
      <c r="C367" s="44" t="s">
        <v>329</v>
      </c>
      <c r="D367" s="44" t="s">
        <v>300</v>
      </c>
      <c r="E367" s="45" t="s">
        <v>377</v>
      </c>
      <c r="F367" s="45" t="s">
        <v>437</v>
      </c>
      <c r="G367" s="79"/>
      <c r="H367" s="79"/>
      <c r="I367" s="6">
        <f>I368</f>
        <v>2042.3</v>
      </c>
    </row>
    <row r="368" spans="1:9" ht="17.25">
      <c r="A368" s="2"/>
      <c r="B368" s="67" t="s">
        <v>282</v>
      </c>
      <c r="C368" s="41" t="s">
        <v>329</v>
      </c>
      <c r="D368" s="41" t="s">
        <v>300</v>
      </c>
      <c r="E368" s="41" t="s">
        <v>377</v>
      </c>
      <c r="F368" s="41" t="s">
        <v>719</v>
      </c>
      <c r="G368" s="41" t="s">
        <v>283</v>
      </c>
      <c r="H368" s="41" t="s">
        <v>239</v>
      </c>
      <c r="I368" s="42">
        <f>200+1842.3</f>
        <v>2042.3</v>
      </c>
    </row>
    <row r="369" spans="1:9" ht="17.25">
      <c r="A369" s="2"/>
      <c r="B369" s="56" t="s">
        <v>90</v>
      </c>
      <c r="C369" s="11" t="s">
        <v>329</v>
      </c>
      <c r="D369" s="11" t="s">
        <v>300</v>
      </c>
      <c r="E369" s="12" t="s">
        <v>377</v>
      </c>
      <c r="F369" s="12" t="s">
        <v>91</v>
      </c>
      <c r="G369" s="57"/>
      <c r="H369" s="57"/>
      <c r="I369" s="14">
        <f>I370</f>
        <v>618</v>
      </c>
    </row>
    <row r="370" spans="1:9" ht="34.5">
      <c r="A370" s="2"/>
      <c r="B370" s="56" t="s">
        <v>92</v>
      </c>
      <c r="C370" s="11" t="s">
        <v>329</v>
      </c>
      <c r="D370" s="11" t="s">
        <v>300</v>
      </c>
      <c r="E370" s="12" t="s">
        <v>377</v>
      </c>
      <c r="F370" s="12" t="s">
        <v>93</v>
      </c>
      <c r="G370" s="57"/>
      <c r="H370" s="57"/>
      <c r="I370" s="14">
        <f>I371+I373</f>
        <v>618</v>
      </c>
    </row>
    <row r="371" spans="1:9" ht="34.5">
      <c r="A371" s="2"/>
      <c r="B371" s="68" t="s">
        <v>94</v>
      </c>
      <c r="C371" s="16" t="s">
        <v>329</v>
      </c>
      <c r="D371" s="16" t="s">
        <v>300</v>
      </c>
      <c r="E371" s="17" t="s">
        <v>377</v>
      </c>
      <c r="F371" s="17" t="s">
        <v>95</v>
      </c>
      <c r="G371" s="37"/>
      <c r="H371" s="37"/>
      <c r="I371" s="19">
        <f>I372</f>
        <v>118</v>
      </c>
    </row>
    <row r="372" spans="1:9" ht="17.25">
      <c r="A372" s="2"/>
      <c r="B372" s="27" t="s">
        <v>794</v>
      </c>
      <c r="C372" s="36" t="s">
        <v>329</v>
      </c>
      <c r="D372" s="36" t="s">
        <v>300</v>
      </c>
      <c r="E372" s="36" t="s">
        <v>377</v>
      </c>
      <c r="F372" s="36" t="s">
        <v>95</v>
      </c>
      <c r="G372" s="36" t="s">
        <v>326</v>
      </c>
      <c r="H372" s="36" t="s">
        <v>56</v>
      </c>
      <c r="I372" s="30">
        <v>118</v>
      </c>
    </row>
    <row r="373" spans="1:9" ht="34.5">
      <c r="A373" s="2"/>
      <c r="B373" s="60" t="s">
        <v>193</v>
      </c>
      <c r="C373" s="114" t="s">
        <v>329</v>
      </c>
      <c r="D373" s="114" t="s">
        <v>300</v>
      </c>
      <c r="E373" s="66" t="s">
        <v>377</v>
      </c>
      <c r="F373" s="66" t="s">
        <v>192</v>
      </c>
      <c r="G373" s="63"/>
      <c r="H373" s="63"/>
      <c r="I373" s="64">
        <f>I374</f>
        <v>500</v>
      </c>
    </row>
    <row r="374" spans="1:9" ht="17.25">
      <c r="A374" s="2"/>
      <c r="B374" s="67" t="s">
        <v>445</v>
      </c>
      <c r="C374" s="41" t="s">
        <v>329</v>
      </c>
      <c r="D374" s="41" t="s">
        <v>300</v>
      </c>
      <c r="E374" s="41" t="s">
        <v>377</v>
      </c>
      <c r="F374" s="41" t="s">
        <v>192</v>
      </c>
      <c r="G374" s="41" t="s">
        <v>326</v>
      </c>
      <c r="H374" s="41" t="s">
        <v>52</v>
      </c>
      <c r="I374" s="42">
        <v>500</v>
      </c>
    </row>
    <row r="375" spans="1:9" ht="17.25">
      <c r="A375" s="2"/>
      <c r="B375" s="7" t="s">
        <v>354</v>
      </c>
      <c r="C375" s="50" t="s">
        <v>329</v>
      </c>
      <c r="D375" s="50" t="s">
        <v>300</v>
      </c>
      <c r="E375" s="12" t="s">
        <v>377</v>
      </c>
      <c r="F375" s="9" t="s">
        <v>350</v>
      </c>
      <c r="G375" s="9"/>
      <c r="H375" s="9"/>
      <c r="I375" s="10">
        <f>I376</f>
        <v>115049.40000000001</v>
      </c>
    </row>
    <row r="376" spans="1:9" ht="34.5">
      <c r="A376" s="2"/>
      <c r="B376" s="7" t="s">
        <v>352</v>
      </c>
      <c r="C376" s="50" t="s">
        <v>329</v>
      </c>
      <c r="D376" s="50" t="s">
        <v>300</v>
      </c>
      <c r="E376" s="12" t="s">
        <v>377</v>
      </c>
      <c r="F376" s="9" t="s">
        <v>351</v>
      </c>
      <c r="G376" s="9"/>
      <c r="H376" s="9"/>
      <c r="I376" s="10">
        <f>I377+I381</f>
        <v>115049.40000000001</v>
      </c>
    </row>
    <row r="377" spans="1:9" ht="34.5">
      <c r="A377" s="2"/>
      <c r="B377" s="15" t="s">
        <v>355</v>
      </c>
      <c r="C377" s="90" t="s">
        <v>329</v>
      </c>
      <c r="D377" s="90" t="s">
        <v>300</v>
      </c>
      <c r="E377" s="91" t="s">
        <v>377</v>
      </c>
      <c r="F377" s="91" t="s">
        <v>353</v>
      </c>
      <c r="G377" s="91"/>
      <c r="H377" s="91"/>
      <c r="I377" s="111">
        <f>SUM(I378:I380)</f>
        <v>114049.40000000001</v>
      </c>
    </row>
    <row r="378" spans="1:9" ht="51.75">
      <c r="A378" s="2"/>
      <c r="B378" s="47" t="s">
        <v>499</v>
      </c>
      <c r="C378" s="48" t="s">
        <v>329</v>
      </c>
      <c r="D378" s="48" t="s">
        <v>300</v>
      </c>
      <c r="E378" s="48" t="s">
        <v>377</v>
      </c>
      <c r="F378" s="48" t="s">
        <v>353</v>
      </c>
      <c r="G378" s="48" t="s">
        <v>490</v>
      </c>
      <c r="H378" s="48" t="s">
        <v>500</v>
      </c>
      <c r="I378" s="83">
        <f>57925+2000</f>
        <v>59925</v>
      </c>
    </row>
    <row r="379" spans="1:9" ht="34.5">
      <c r="A379" s="2"/>
      <c r="B379" s="65" t="s">
        <v>687</v>
      </c>
      <c r="C379" s="24" t="s">
        <v>329</v>
      </c>
      <c r="D379" s="24" t="s">
        <v>300</v>
      </c>
      <c r="E379" s="24" t="s">
        <v>377</v>
      </c>
      <c r="F379" s="24" t="s">
        <v>353</v>
      </c>
      <c r="G379" s="24" t="s">
        <v>490</v>
      </c>
      <c r="H379" s="24" t="s">
        <v>685</v>
      </c>
      <c r="I379" s="85">
        <f>50824.1-2981</f>
        <v>47843.1</v>
      </c>
    </row>
    <row r="380" spans="1:9" ht="51.75">
      <c r="A380" s="2"/>
      <c r="B380" s="67" t="s">
        <v>688</v>
      </c>
      <c r="C380" s="88" t="s">
        <v>329</v>
      </c>
      <c r="D380" s="88" t="s">
        <v>300</v>
      </c>
      <c r="E380" s="88" t="s">
        <v>377</v>
      </c>
      <c r="F380" s="88" t="s">
        <v>353</v>
      </c>
      <c r="G380" s="88" t="s">
        <v>490</v>
      </c>
      <c r="H380" s="88" t="s">
        <v>686</v>
      </c>
      <c r="I380" s="97">
        <f>6620.9-339.6</f>
        <v>6281.299999999999</v>
      </c>
    </row>
    <row r="381" spans="1:9" ht="87">
      <c r="A381" s="2"/>
      <c r="B381" s="15" t="s">
        <v>534</v>
      </c>
      <c r="C381" s="90" t="s">
        <v>329</v>
      </c>
      <c r="D381" s="90" t="s">
        <v>300</v>
      </c>
      <c r="E381" s="91" t="s">
        <v>377</v>
      </c>
      <c r="F381" s="91" t="s">
        <v>533</v>
      </c>
      <c r="G381" s="91"/>
      <c r="H381" s="91"/>
      <c r="I381" s="111">
        <f>I382</f>
        <v>1000</v>
      </c>
    </row>
    <row r="382" spans="1:9" ht="69">
      <c r="A382" s="2"/>
      <c r="B382" s="47" t="s">
        <v>535</v>
      </c>
      <c r="C382" s="48" t="s">
        <v>329</v>
      </c>
      <c r="D382" s="48" t="s">
        <v>300</v>
      </c>
      <c r="E382" s="48" t="s">
        <v>377</v>
      </c>
      <c r="F382" s="48" t="s">
        <v>533</v>
      </c>
      <c r="G382" s="48" t="s">
        <v>326</v>
      </c>
      <c r="H382" s="48" t="s">
        <v>330</v>
      </c>
      <c r="I382" s="83">
        <v>1000</v>
      </c>
    </row>
    <row r="383" spans="1:9" ht="17.25">
      <c r="A383" s="2"/>
      <c r="B383" s="7" t="s">
        <v>467</v>
      </c>
      <c r="C383" s="50" t="s">
        <v>329</v>
      </c>
      <c r="D383" s="50" t="s">
        <v>300</v>
      </c>
      <c r="E383" s="12" t="s">
        <v>377</v>
      </c>
      <c r="F383" s="9" t="s">
        <v>468</v>
      </c>
      <c r="G383" s="9"/>
      <c r="H383" s="9"/>
      <c r="I383" s="10">
        <f>I384</f>
        <v>13500</v>
      </c>
    </row>
    <row r="384" spans="1:9" ht="34.5">
      <c r="A384" s="2"/>
      <c r="B384" s="15" t="s">
        <v>776</v>
      </c>
      <c r="C384" s="90" t="s">
        <v>329</v>
      </c>
      <c r="D384" s="90" t="s">
        <v>300</v>
      </c>
      <c r="E384" s="91" t="s">
        <v>377</v>
      </c>
      <c r="F384" s="91" t="s">
        <v>774</v>
      </c>
      <c r="G384" s="91"/>
      <c r="H384" s="91"/>
      <c r="I384" s="111">
        <f>I385</f>
        <v>13500</v>
      </c>
    </row>
    <row r="385" spans="1:9" ht="34.5">
      <c r="A385" s="2"/>
      <c r="B385" s="67" t="s">
        <v>777</v>
      </c>
      <c r="C385" s="88" t="s">
        <v>329</v>
      </c>
      <c r="D385" s="88" t="s">
        <v>300</v>
      </c>
      <c r="E385" s="88" t="s">
        <v>377</v>
      </c>
      <c r="F385" s="88" t="s">
        <v>774</v>
      </c>
      <c r="G385" s="88" t="s">
        <v>283</v>
      </c>
      <c r="H385" s="88" t="s">
        <v>775</v>
      </c>
      <c r="I385" s="97">
        <v>13500</v>
      </c>
    </row>
    <row r="386" spans="1:9" ht="17.25">
      <c r="A386" s="2"/>
      <c r="B386" s="154" t="s">
        <v>811</v>
      </c>
      <c r="C386" s="11" t="s">
        <v>329</v>
      </c>
      <c r="D386" s="11" t="s">
        <v>300</v>
      </c>
      <c r="E386" s="12" t="s">
        <v>809</v>
      </c>
      <c r="F386" s="12"/>
      <c r="G386" s="57"/>
      <c r="H386" s="57"/>
      <c r="I386" s="193">
        <f>I387</f>
        <v>1138</v>
      </c>
    </row>
    <row r="387" spans="1:9" ht="17.25">
      <c r="A387" s="2"/>
      <c r="B387" s="7" t="s">
        <v>354</v>
      </c>
      <c r="C387" s="11" t="s">
        <v>329</v>
      </c>
      <c r="D387" s="11" t="s">
        <v>300</v>
      </c>
      <c r="E387" s="12" t="s">
        <v>809</v>
      </c>
      <c r="F387" s="12" t="s">
        <v>350</v>
      </c>
      <c r="G387" s="57"/>
      <c r="H387" s="57"/>
      <c r="I387" s="193">
        <f>I388</f>
        <v>1138</v>
      </c>
    </row>
    <row r="388" spans="1:9" ht="34.5">
      <c r="A388" s="2"/>
      <c r="B388" s="7" t="s">
        <v>352</v>
      </c>
      <c r="C388" s="11" t="s">
        <v>329</v>
      </c>
      <c r="D388" s="11" t="s">
        <v>300</v>
      </c>
      <c r="E388" s="12" t="s">
        <v>809</v>
      </c>
      <c r="F388" s="12" t="s">
        <v>351</v>
      </c>
      <c r="G388" s="57"/>
      <c r="H388" s="57"/>
      <c r="I388" s="10">
        <f>I389</f>
        <v>1138</v>
      </c>
    </row>
    <row r="389" spans="1:9" ht="34.5">
      <c r="A389" s="2"/>
      <c r="B389" s="112" t="s">
        <v>355</v>
      </c>
      <c r="C389" s="114" t="s">
        <v>329</v>
      </c>
      <c r="D389" s="114" t="s">
        <v>300</v>
      </c>
      <c r="E389" s="66" t="s">
        <v>809</v>
      </c>
      <c r="F389" s="66" t="s">
        <v>353</v>
      </c>
      <c r="G389" s="63"/>
      <c r="H389" s="63"/>
      <c r="I389" s="113">
        <f>I390</f>
        <v>1138</v>
      </c>
    </row>
    <row r="390" spans="1:9" ht="48" customHeight="1">
      <c r="A390" s="2"/>
      <c r="B390" s="67" t="s">
        <v>812</v>
      </c>
      <c r="C390" s="41" t="s">
        <v>329</v>
      </c>
      <c r="D390" s="41" t="s">
        <v>300</v>
      </c>
      <c r="E390" s="41" t="s">
        <v>809</v>
      </c>
      <c r="F390" s="41" t="s">
        <v>353</v>
      </c>
      <c r="G390" s="41" t="s">
        <v>490</v>
      </c>
      <c r="H390" s="41" t="s">
        <v>810</v>
      </c>
      <c r="I390" s="97">
        <v>1138</v>
      </c>
    </row>
    <row r="391" spans="1:9" ht="17.25">
      <c r="A391" s="2"/>
      <c r="B391" s="7" t="s">
        <v>306</v>
      </c>
      <c r="C391" s="50" t="s">
        <v>329</v>
      </c>
      <c r="D391" s="50" t="s">
        <v>318</v>
      </c>
      <c r="E391" s="9"/>
      <c r="F391" s="9"/>
      <c r="G391" s="9"/>
      <c r="H391" s="9"/>
      <c r="I391" s="10">
        <f>I392+I412</f>
        <v>191143.8</v>
      </c>
    </row>
    <row r="392" spans="1:9" ht="17.25">
      <c r="A392" s="2"/>
      <c r="B392" s="7" t="s">
        <v>307</v>
      </c>
      <c r="C392" s="8" t="s">
        <v>329</v>
      </c>
      <c r="D392" s="8" t="s">
        <v>318</v>
      </c>
      <c r="E392" s="9" t="s">
        <v>379</v>
      </c>
      <c r="F392" s="9"/>
      <c r="G392" s="9"/>
      <c r="H392" s="57"/>
      <c r="I392" s="14">
        <f>I393+I405+I397+I401</f>
        <v>145036.9</v>
      </c>
    </row>
    <row r="393" spans="1:9" ht="17.25">
      <c r="A393" s="2"/>
      <c r="B393" s="7" t="s">
        <v>308</v>
      </c>
      <c r="C393" s="8" t="s">
        <v>329</v>
      </c>
      <c r="D393" s="8" t="s">
        <v>318</v>
      </c>
      <c r="E393" s="9" t="s">
        <v>379</v>
      </c>
      <c r="F393" s="9" t="s">
        <v>428</v>
      </c>
      <c r="G393" s="9"/>
      <c r="H393" s="9"/>
      <c r="I393" s="10">
        <f>I394</f>
        <v>5116.700000000001</v>
      </c>
    </row>
    <row r="394" spans="1:9" ht="34.5">
      <c r="A394" s="2"/>
      <c r="B394" s="15" t="s">
        <v>222</v>
      </c>
      <c r="C394" s="131" t="s">
        <v>329</v>
      </c>
      <c r="D394" s="131" t="s">
        <v>318</v>
      </c>
      <c r="E394" s="91" t="s">
        <v>379</v>
      </c>
      <c r="F394" s="91" t="s">
        <v>429</v>
      </c>
      <c r="G394" s="91"/>
      <c r="H394" s="91"/>
      <c r="I394" s="111">
        <f>I395+I396</f>
        <v>5116.700000000001</v>
      </c>
    </row>
    <row r="395" spans="1:9" ht="17.25">
      <c r="A395" s="2"/>
      <c r="B395" s="47" t="s">
        <v>658</v>
      </c>
      <c r="C395" s="82" t="s">
        <v>329</v>
      </c>
      <c r="D395" s="82" t="s">
        <v>318</v>
      </c>
      <c r="E395" s="48" t="s">
        <v>379</v>
      </c>
      <c r="F395" s="48" t="s">
        <v>429</v>
      </c>
      <c r="G395" s="48" t="s">
        <v>326</v>
      </c>
      <c r="H395" s="48" t="s">
        <v>239</v>
      </c>
      <c r="I395" s="83">
        <f>4727.8+96.1+49.2</f>
        <v>4873.1</v>
      </c>
    </row>
    <row r="396" spans="1:9" ht="17.25">
      <c r="A396" s="2"/>
      <c r="B396" s="67" t="s">
        <v>53</v>
      </c>
      <c r="C396" s="96" t="s">
        <v>329</v>
      </c>
      <c r="D396" s="96" t="s">
        <v>318</v>
      </c>
      <c r="E396" s="88" t="s">
        <v>379</v>
      </c>
      <c r="F396" s="88" t="s">
        <v>429</v>
      </c>
      <c r="G396" s="88" t="s">
        <v>326</v>
      </c>
      <c r="H396" s="88" t="s">
        <v>52</v>
      </c>
      <c r="I396" s="97">
        <v>243.6</v>
      </c>
    </row>
    <row r="397" spans="1:9" ht="17.25">
      <c r="A397" s="2"/>
      <c r="B397" s="234" t="s">
        <v>287</v>
      </c>
      <c r="C397" s="50" t="s">
        <v>329</v>
      </c>
      <c r="D397" s="50" t="s">
        <v>318</v>
      </c>
      <c r="E397" s="9" t="s">
        <v>379</v>
      </c>
      <c r="F397" s="12" t="s">
        <v>506</v>
      </c>
      <c r="G397" s="57"/>
      <c r="H397" s="57"/>
      <c r="I397" s="10">
        <f>I398</f>
        <v>256.7</v>
      </c>
    </row>
    <row r="398" spans="1:9" ht="51.75">
      <c r="A398" s="2"/>
      <c r="B398" s="248" t="s">
        <v>177</v>
      </c>
      <c r="C398" s="92" t="s">
        <v>329</v>
      </c>
      <c r="D398" s="92" t="s">
        <v>318</v>
      </c>
      <c r="E398" s="5" t="s">
        <v>379</v>
      </c>
      <c r="F398" s="45" t="s">
        <v>173</v>
      </c>
      <c r="G398" s="79"/>
      <c r="H398" s="79"/>
      <c r="I398" s="6">
        <f>I399</f>
        <v>256.7</v>
      </c>
    </row>
    <row r="399" spans="1:9" ht="51.75">
      <c r="A399" s="2"/>
      <c r="B399" s="112" t="s">
        <v>815</v>
      </c>
      <c r="C399" s="132" t="s">
        <v>329</v>
      </c>
      <c r="D399" s="132" t="s">
        <v>318</v>
      </c>
      <c r="E399" s="62" t="s">
        <v>379</v>
      </c>
      <c r="F399" s="62" t="s">
        <v>813</v>
      </c>
      <c r="G399" s="62"/>
      <c r="H399" s="62"/>
      <c r="I399" s="113">
        <f>I400</f>
        <v>256.7</v>
      </c>
    </row>
    <row r="400" spans="1:9" ht="51.75">
      <c r="A400" s="2"/>
      <c r="B400" s="67" t="s">
        <v>802</v>
      </c>
      <c r="C400" s="88" t="s">
        <v>329</v>
      </c>
      <c r="D400" s="88" t="s">
        <v>318</v>
      </c>
      <c r="E400" s="88" t="s">
        <v>379</v>
      </c>
      <c r="F400" s="88" t="s">
        <v>813</v>
      </c>
      <c r="G400" s="41" t="s">
        <v>326</v>
      </c>
      <c r="H400" s="41" t="s">
        <v>814</v>
      </c>
      <c r="I400" s="97">
        <v>256.7</v>
      </c>
    </row>
    <row r="401" spans="1:9" ht="17.25">
      <c r="A401" s="2"/>
      <c r="B401" s="7" t="s">
        <v>467</v>
      </c>
      <c r="C401" s="50" t="s">
        <v>329</v>
      </c>
      <c r="D401" s="50" t="s">
        <v>318</v>
      </c>
      <c r="E401" s="12" t="s">
        <v>379</v>
      </c>
      <c r="F401" s="9" t="s">
        <v>468</v>
      </c>
      <c r="G401" s="9"/>
      <c r="H401" s="9"/>
      <c r="I401" s="10">
        <f>I402</f>
        <v>128896</v>
      </c>
    </row>
    <row r="402" spans="1:9" ht="34.5">
      <c r="A402" s="2"/>
      <c r="B402" s="15" t="s">
        <v>778</v>
      </c>
      <c r="C402" s="90" t="s">
        <v>329</v>
      </c>
      <c r="D402" s="90" t="s">
        <v>318</v>
      </c>
      <c r="E402" s="91" t="s">
        <v>379</v>
      </c>
      <c r="F402" s="91" t="s">
        <v>456</v>
      </c>
      <c r="G402" s="91"/>
      <c r="H402" s="91"/>
      <c r="I402" s="111">
        <f>SUM(I403:I404)</f>
        <v>128896</v>
      </c>
    </row>
    <row r="403" spans="1:9" ht="34.5">
      <c r="A403" s="2"/>
      <c r="B403" s="47" t="s">
        <v>457</v>
      </c>
      <c r="C403" s="48" t="s">
        <v>329</v>
      </c>
      <c r="D403" s="48" t="s">
        <v>318</v>
      </c>
      <c r="E403" s="48" t="s">
        <v>379</v>
      </c>
      <c r="F403" s="48" t="s">
        <v>456</v>
      </c>
      <c r="G403" s="48" t="s">
        <v>326</v>
      </c>
      <c r="H403" s="48" t="s">
        <v>477</v>
      </c>
      <c r="I403" s="83">
        <v>61987</v>
      </c>
    </row>
    <row r="404" spans="1:9" ht="34.5">
      <c r="A404" s="2"/>
      <c r="B404" s="67" t="s">
        <v>457</v>
      </c>
      <c r="C404" s="88" t="s">
        <v>329</v>
      </c>
      <c r="D404" s="88" t="s">
        <v>318</v>
      </c>
      <c r="E404" s="88" t="s">
        <v>379</v>
      </c>
      <c r="F404" s="88" t="s">
        <v>456</v>
      </c>
      <c r="G404" s="88" t="s">
        <v>283</v>
      </c>
      <c r="H404" s="88" t="s">
        <v>477</v>
      </c>
      <c r="I404" s="97">
        <v>66909</v>
      </c>
    </row>
    <row r="405" spans="1:9" ht="17.25">
      <c r="A405" s="2"/>
      <c r="B405" s="7" t="s">
        <v>184</v>
      </c>
      <c r="C405" s="8" t="s">
        <v>329</v>
      </c>
      <c r="D405" s="8" t="s">
        <v>318</v>
      </c>
      <c r="E405" s="9" t="s">
        <v>379</v>
      </c>
      <c r="F405" s="9" t="s">
        <v>409</v>
      </c>
      <c r="G405" s="13"/>
      <c r="H405" s="57"/>
      <c r="I405" s="14">
        <f>I409+I406</f>
        <v>10767.5</v>
      </c>
    </row>
    <row r="406" spans="1:9" ht="34.5">
      <c r="A406" s="2"/>
      <c r="B406" s="3" t="s">
        <v>795</v>
      </c>
      <c r="C406" s="92" t="s">
        <v>329</v>
      </c>
      <c r="D406" s="4" t="s">
        <v>318</v>
      </c>
      <c r="E406" s="5" t="s">
        <v>379</v>
      </c>
      <c r="F406" s="5" t="s">
        <v>210</v>
      </c>
      <c r="G406" s="21"/>
      <c r="H406" s="79"/>
      <c r="I406" s="46">
        <f>I408+I407</f>
        <v>8634</v>
      </c>
    </row>
    <row r="407" spans="1:9" ht="17.25">
      <c r="A407" s="2"/>
      <c r="B407" s="47" t="s">
        <v>658</v>
      </c>
      <c r="C407" s="115" t="s">
        <v>329</v>
      </c>
      <c r="D407" s="115" t="s">
        <v>318</v>
      </c>
      <c r="E407" s="63" t="s">
        <v>379</v>
      </c>
      <c r="F407" s="63" t="s">
        <v>210</v>
      </c>
      <c r="G407" s="63" t="s">
        <v>326</v>
      </c>
      <c r="H407" s="63" t="s">
        <v>239</v>
      </c>
      <c r="I407" s="83">
        <f>2759.6+502.4</f>
        <v>3262</v>
      </c>
    </row>
    <row r="408" spans="1:9" ht="17.25">
      <c r="A408" s="2"/>
      <c r="B408" s="67" t="s">
        <v>282</v>
      </c>
      <c r="C408" s="40" t="s">
        <v>329</v>
      </c>
      <c r="D408" s="40" t="s">
        <v>318</v>
      </c>
      <c r="E408" s="41" t="s">
        <v>379</v>
      </c>
      <c r="F408" s="41" t="s">
        <v>210</v>
      </c>
      <c r="G408" s="88" t="s">
        <v>283</v>
      </c>
      <c r="H408" s="41" t="s">
        <v>239</v>
      </c>
      <c r="I408" s="97">
        <f>5250+122</f>
        <v>5372</v>
      </c>
    </row>
    <row r="409" spans="1:9" ht="69">
      <c r="A409" s="2"/>
      <c r="B409" s="3" t="s">
        <v>656</v>
      </c>
      <c r="C409" s="92" t="s">
        <v>329</v>
      </c>
      <c r="D409" s="92" t="s">
        <v>318</v>
      </c>
      <c r="E409" s="5" t="s">
        <v>379</v>
      </c>
      <c r="F409" s="5" t="s">
        <v>655</v>
      </c>
      <c r="G409" s="79"/>
      <c r="H409" s="79"/>
      <c r="I409" s="46">
        <f>I410</f>
        <v>2133.5</v>
      </c>
    </row>
    <row r="410" spans="1:9" ht="34.5">
      <c r="A410" s="2"/>
      <c r="B410" s="60" t="s">
        <v>657</v>
      </c>
      <c r="C410" s="95" t="s">
        <v>329</v>
      </c>
      <c r="D410" s="95" t="s">
        <v>318</v>
      </c>
      <c r="E410" s="66" t="s">
        <v>379</v>
      </c>
      <c r="F410" s="66" t="s">
        <v>579</v>
      </c>
      <c r="G410" s="48"/>
      <c r="H410" s="48"/>
      <c r="I410" s="64">
        <f>I411</f>
        <v>2133.5</v>
      </c>
    </row>
    <row r="411" spans="1:9" ht="17.25">
      <c r="A411" s="2"/>
      <c r="B411" s="67" t="s">
        <v>658</v>
      </c>
      <c r="C411" s="40" t="s">
        <v>329</v>
      </c>
      <c r="D411" s="40" t="s">
        <v>318</v>
      </c>
      <c r="E411" s="41" t="s">
        <v>379</v>
      </c>
      <c r="F411" s="41" t="s">
        <v>579</v>
      </c>
      <c r="G411" s="41" t="s">
        <v>326</v>
      </c>
      <c r="H411" s="41" t="s">
        <v>239</v>
      </c>
      <c r="I411" s="42">
        <f>2473.3-339.8</f>
        <v>2133.5</v>
      </c>
    </row>
    <row r="412" spans="1:9" ht="17.25">
      <c r="A412" s="2"/>
      <c r="B412" s="7" t="s">
        <v>309</v>
      </c>
      <c r="C412" s="50" t="s">
        <v>329</v>
      </c>
      <c r="D412" s="50" t="s">
        <v>318</v>
      </c>
      <c r="E412" s="9" t="s">
        <v>380</v>
      </c>
      <c r="F412" s="13"/>
      <c r="G412" s="13"/>
      <c r="H412" s="9"/>
      <c r="I412" s="10">
        <f>I417+I421+I424+I428+I438+I413+I435</f>
        <v>46106.9</v>
      </c>
    </row>
    <row r="413" spans="1:9" ht="17.25">
      <c r="A413" s="2"/>
      <c r="B413" s="56" t="s">
        <v>313</v>
      </c>
      <c r="C413" s="8" t="s">
        <v>329</v>
      </c>
      <c r="D413" s="8" t="s">
        <v>318</v>
      </c>
      <c r="E413" s="12" t="s">
        <v>380</v>
      </c>
      <c r="F413" s="12" t="s">
        <v>423</v>
      </c>
      <c r="G413" s="13"/>
      <c r="H413" s="57"/>
      <c r="I413" s="14">
        <f>I414</f>
        <v>100</v>
      </c>
    </row>
    <row r="414" spans="1:9" ht="34.5">
      <c r="A414" s="2"/>
      <c r="B414" s="7" t="s">
        <v>735</v>
      </c>
      <c r="C414" s="50" t="s">
        <v>329</v>
      </c>
      <c r="D414" s="50" t="s">
        <v>318</v>
      </c>
      <c r="E414" s="50" t="s">
        <v>380</v>
      </c>
      <c r="F414" s="50" t="s">
        <v>734</v>
      </c>
      <c r="G414" s="50"/>
      <c r="H414" s="50"/>
      <c r="I414" s="110">
        <f>I415</f>
        <v>100</v>
      </c>
    </row>
    <row r="415" spans="1:9" ht="17.25">
      <c r="A415" s="2"/>
      <c r="B415" s="112" t="s">
        <v>44</v>
      </c>
      <c r="C415" s="61" t="s">
        <v>329</v>
      </c>
      <c r="D415" s="61" t="s">
        <v>318</v>
      </c>
      <c r="E415" s="61" t="s">
        <v>380</v>
      </c>
      <c r="F415" s="61" t="s">
        <v>45</v>
      </c>
      <c r="G415" s="61"/>
      <c r="H415" s="61"/>
      <c r="I415" s="218">
        <f>I416</f>
        <v>100</v>
      </c>
    </row>
    <row r="416" spans="1:9" ht="34.5">
      <c r="A416" s="2"/>
      <c r="B416" s="67" t="s">
        <v>736</v>
      </c>
      <c r="C416" s="88" t="s">
        <v>329</v>
      </c>
      <c r="D416" s="88" t="s">
        <v>318</v>
      </c>
      <c r="E416" s="88" t="s">
        <v>380</v>
      </c>
      <c r="F416" s="88" t="s">
        <v>45</v>
      </c>
      <c r="G416" s="88" t="s">
        <v>326</v>
      </c>
      <c r="H416" s="88" t="s">
        <v>46</v>
      </c>
      <c r="I416" s="97">
        <v>100</v>
      </c>
    </row>
    <row r="417" spans="1:9" ht="34.5">
      <c r="A417" s="2"/>
      <c r="B417" s="7" t="s">
        <v>310</v>
      </c>
      <c r="C417" s="8" t="s">
        <v>329</v>
      </c>
      <c r="D417" s="8" t="s">
        <v>318</v>
      </c>
      <c r="E417" s="9" t="s">
        <v>380</v>
      </c>
      <c r="F417" s="9" t="s">
        <v>430</v>
      </c>
      <c r="G417" s="13"/>
      <c r="H417" s="9"/>
      <c r="I417" s="10">
        <f>I418</f>
        <v>16397.3</v>
      </c>
    </row>
    <row r="418" spans="1:9" ht="34.5">
      <c r="A418" s="2"/>
      <c r="B418" s="3" t="s">
        <v>222</v>
      </c>
      <c r="C418" s="4" t="s">
        <v>329</v>
      </c>
      <c r="D418" s="4" t="s">
        <v>318</v>
      </c>
      <c r="E418" s="5" t="s">
        <v>380</v>
      </c>
      <c r="F418" s="5" t="s">
        <v>431</v>
      </c>
      <c r="G418" s="5"/>
      <c r="H418" s="79"/>
      <c r="I418" s="46">
        <f>I419+I420</f>
        <v>16397.3</v>
      </c>
    </row>
    <row r="419" spans="1:9" ht="17.25">
      <c r="A419" s="2"/>
      <c r="B419" s="94" t="s">
        <v>658</v>
      </c>
      <c r="C419" s="82" t="s">
        <v>329</v>
      </c>
      <c r="D419" s="82" t="s">
        <v>318</v>
      </c>
      <c r="E419" s="48" t="s">
        <v>380</v>
      </c>
      <c r="F419" s="48" t="s">
        <v>431</v>
      </c>
      <c r="G419" s="48" t="s">
        <v>326</v>
      </c>
      <c r="H419" s="63" t="s">
        <v>239</v>
      </c>
      <c r="I419" s="49">
        <f>16703-451.6+29.8</f>
        <v>16281.199999999999</v>
      </c>
    </row>
    <row r="420" spans="1:9" ht="17.25">
      <c r="A420" s="2"/>
      <c r="B420" s="73" t="s">
        <v>53</v>
      </c>
      <c r="C420" s="96" t="s">
        <v>329</v>
      </c>
      <c r="D420" s="96" t="s">
        <v>318</v>
      </c>
      <c r="E420" s="88" t="s">
        <v>380</v>
      </c>
      <c r="F420" s="88" t="s">
        <v>431</v>
      </c>
      <c r="G420" s="88" t="s">
        <v>326</v>
      </c>
      <c r="H420" s="41" t="s">
        <v>52</v>
      </c>
      <c r="I420" s="42">
        <v>116.1</v>
      </c>
    </row>
    <row r="421" spans="1:9" ht="17.25">
      <c r="A421" s="2"/>
      <c r="B421" s="7" t="s">
        <v>311</v>
      </c>
      <c r="C421" s="8" t="s">
        <v>329</v>
      </c>
      <c r="D421" s="8" t="s">
        <v>318</v>
      </c>
      <c r="E421" s="9" t="s">
        <v>380</v>
      </c>
      <c r="F421" s="9" t="s">
        <v>432</v>
      </c>
      <c r="G421" s="13"/>
      <c r="H421" s="57"/>
      <c r="I421" s="14">
        <f>I422</f>
        <v>2983.9</v>
      </c>
    </row>
    <row r="422" spans="1:9" ht="34.5">
      <c r="A422" s="2"/>
      <c r="B422" s="3" t="s">
        <v>222</v>
      </c>
      <c r="C422" s="4" t="s">
        <v>329</v>
      </c>
      <c r="D422" s="4" t="s">
        <v>318</v>
      </c>
      <c r="E422" s="5" t="s">
        <v>380</v>
      </c>
      <c r="F422" s="5" t="s">
        <v>433</v>
      </c>
      <c r="G422" s="5"/>
      <c r="H422" s="79"/>
      <c r="I422" s="46">
        <f>I423</f>
        <v>2983.9</v>
      </c>
    </row>
    <row r="423" spans="1:9" ht="17.25">
      <c r="A423" s="2"/>
      <c r="B423" s="306" t="s">
        <v>658</v>
      </c>
      <c r="C423" s="307" t="s">
        <v>329</v>
      </c>
      <c r="D423" s="307" t="s">
        <v>318</v>
      </c>
      <c r="E423" s="13" t="s">
        <v>380</v>
      </c>
      <c r="F423" s="13" t="s">
        <v>433</v>
      </c>
      <c r="G423" s="13" t="s">
        <v>326</v>
      </c>
      <c r="H423" s="57" t="s">
        <v>239</v>
      </c>
      <c r="I423" s="173">
        <v>2983.9</v>
      </c>
    </row>
    <row r="424" spans="1:9" ht="17.25">
      <c r="A424" s="2"/>
      <c r="B424" s="305" t="s">
        <v>287</v>
      </c>
      <c r="C424" s="274" t="s">
        <v>329</v>
      </c>
      <c r="D424" s="274" t="s">
        <v>318</v>
      </c>
      <c r="E424" s="70" t="s">
        <v>380</v>
      </c>
      <c r="F424" s="70" t="s">
        <v>506</v>
      </c>
      <c r="G424" s="71"/>
      <c r="H424" s="71"/>
      <c r="I424" s="193">
        <f>I425</f>
        <v>499.8</v>
      </c>
    </row>
    <row r="425" spans="1:9" ht="51.75">
      <c r="A425" s="2"/>
      <c r="B425" s="225" t="s">
        <v>177</v>
      </c>
      <c r="C425" s="11" t="s">
        <v>329</v>
      </c>
      <c r="D425" s="11" t="s">
        <v>318</v>
      </c>
      <c r="E425" s="12" t="s">
        <v>380</v>
      </c>
      <c r="F425" s="12" t="s">
        <v>173</v>
      </c>
      <c r="G425" s="57"/>
      <c r="H425" s="57"/>
      <c r="I425" s="193">
        <f>I426</f>
        <v>499.8</v>
      </c>
    </row>
    <row r="426" spans="1:9" ht="51.75">
      <c r="A426" s="2"/>
      <c r="B426" s="212" t="s">
        <v>815</v>
      </c>
      <c r="C426" s="114" t="s">
        <v>329</v>
      </c>
      <c r="D426" s="114" t="s">
        <v>318</v>
      </c>
      <c r="E426" s="66" t="s">
        <v>380</v>
      </c>
      <c r="F426" s="66" t="s">
        <v>813</v>
      </c>
      <c r="G426" s="63"/>
      <c r="H426" s="63"/>
      <c r="I426" s="113">
        <f>I427</f>
        <v>499.8</v>
      </c>
    </row>
    <row r="427" spans="1:9" ht="51.75" customHeight="1">
      <c r="A427" s="2"/>
      <c r="B427" s="226" t="s">
        <v>802</v>
      </c>
      <c r="C427" s="41" t="s">
        <v>329</v>
      </c>
      <c r="D427" s="41" t="s">
        <v>318</v>
      </c>
      <c r="E427" s="41" t="s">
        <v>380</v>
      </c>
      <c r="F427" s="41" t="s">
        <v>813</v>
      </c>
      <c r="G427" s="41" t="s">
        <v>326</v>
      </c>
      <c r="H427" s="41" t="s">
        <v>814</v>
      </c>
      <c r="I427" s="42">
        <v>499.8</v>
      </c>
    </row>
    <row r="428" spans="1:9" ht="33" customHeight="1">
      <c r="A428" s="2"/>
      <c r="B428" s="7" t="s">
        <v>354</v>
      </c>
      <c r="C428" s="11" t="s">
        <v>329</v>
      </c>
      <c r="D428" s="11" t="s">
        <v>318</v>
      </c>
      <c r="E428" s="12" t="s">
        <v>380</v>
      </c>
      <c r="F428" s="12" t="s">
        <v>350</v>
      </c>
      <c r="G428" s="57"/>
      <c r="H428" s="57"/>
      <c r="I428" s="193">
        <f>I429+I432</f>
        <v>4511.8</v>
      </c>
    </row>
    <row r="429" spans="1:9" ht="63" customHeight="1">
      <c r="A429" s="2"/>
      <c r="B429" s="225" t="s">
        <v>726</v>
      </c>
      <c r="C429" s="11" t="s">
        <v>329</v>
      </c>
      <c r="D429" s="11" t="s">
        <v>318</v>
      </c>
      <c r="E429" s="12" t="s">
        <v>380</v>
      </c>
      <c r="F429" s="12" t="s">
        <v>458</v>
      </c>
      <c r="G429" s="57"/>
      <c r="H429" s="57"/>
      <c r="I429" s="193">
        <f>I430</f>
        <v>2160.1</v>
      </c>
    </row>
    <row r="430" spans="1:9" ht="41.25" customHeight="1">
      <c r="A430" s="2"/>
      <c r="B430" s="227" t="s">
        <v>818</v>
      </c>
      <c r="C430" s="114" t="s">
        <v>329</v>
      </c>
      <c r="D430" s="114" t="s">
        <v>318</v>
      </c>
      <c r="E430" s="66" t="s">
        <v>380</v>
      </c>
      <c r="F430" s="66" t="s">
        <v>816</v>
      </c>
      <c r="G430" s="63"/>
      <c r="H430" s="63"/>
      <c r="I430" s="113">
        <f>I431</f>
        <v>2160.1</v>
      </c>
    </row>
    <row r="431" spans="1:9" ht="54.75" customHeight="1">
      <c r="A431" s="2"/>
      <c r="B431" s="67" t="s">
        <v>121</v>
      </c>
      <c r="C431" s="41" t="s">
        <v>329</v>
      </c>
      <c r="D431" s="41" t="s">
        <v>318</v>
      </c>
      <c r="E431" s="41" t="s">
        <v>380</v>
      </c>
      <c r="F431" s="41" t="s">
        <v>816</v>
      </c>
      <c r="G431" s="41" t="s">
        <v>326</v>
      </c>
      <c r="H431" s="41" t="s">
        <v>817</v>
      </c>
      <c r="I431" s="42">
        <v>2160.1</v>
      </c>
    </row>
    <row r="432" spans="1:9" ht="43.5" customHeight="1">
      <c r="A432" s="2"/>
      <c r="B432" s="7" t="s">
        <v>352</v>
      </c>
      <c r="C432" s="11" t="s">
        <v>329</v>
      </c>
      <c r="D432" s="11" t="s">
        <v>318</v>
      </c>
      <c r="E432" s="12" t="s">
        <v>819</v>
      </c>
      <c r="F432" s="12" t="s">
        <v>351</v>
      </c>
      <c r="G432" s="57"/>
      <c r="H432" s="57"/>
      <c r="I432" s="193">
        <f>I433</f>
        <v>2351.7000000000003</v>
      </c>
    </row>
    <row r="433" spans="1:9" ht="63" customHeight="1">
      <c r="A433" s="2"/>
      <c r="B433" s="112" t="s">
        <v>803</v>
      </c>
      <c r="C433" s="114" t="s">
        <v>329</v>
      </c>
      <c r="D433" s="114" t="s">
        <v>318</v>
      </c>
      <c r="E433" s="66" t="s">
        <v>380</v>
      </c>
      <c r="F433" s="66" t="s">
        <v>820</v>
      </c>
      <c r="G433" s="63"/>
      <c r="H433" s="63"/>
      <c r="I433" s="113">
        <f>I434</f>
        <v>2351.7000000000003</v>
      </c>
    </row>
    <row r="434" spans="1:9" ht="54.75" customHeight="1">
      <c r="A434" s="2"/>
      <c r="B434" s="67" t="s">
        <v>812</v>
      </c>
      <c r="C434" s="41" t="s">
        <v>329</v>
      </c>
      <c r="D434" s="41" t="s">
        <v>318</v>
      </c>
      <c r="E434" s="41" t="s">
        <v>380</v>
      </c>
      <c r="F434" s="41" t="s">
        <v>820</v>
      </c>
      <c r="G434" s="41" t="s">
        <v>326</v>
      </c>
      <c r="H434" s="41" t="s">
        <v>810</v>
      </c>
      <c r="I434" s="42">
        <f>3000-275.1-373.2</f>
        <v>2351.7000000000003</v>
      </c>
    </row>
    <row r="435" spans="1:9" ht="17.25">
      <c r="A435" s="2"/>
      <c r="B435" s="7" t="s">
        <v>467</v>
      </c>
      <c r="C435" s="50" t="s">
        <v>329</v>
      </c>
      <c r="D435" s="50" t="s">
        <v>318</v>
      </c>
      <c r="E435" s="12" t="s">
        <v>380</v>
      </c>
      <c r="F435" s="9" t="s">
        <v>468</v>
      </c>
      <c r="G435" s="9"/>
      <c r="H435" s="9"/>
      <c r="I435" s="10">
        <f>I436</f>
        <v>15000</v>
      </c>
    </row>
    <row r="436" spans="1:9" ht="51.75">
      <c r="A436" s="2"/>
      <c r="B436" s="15" t="s">
        <v>717</v>
      </c>
      <c r="C436" s="90" t="s">
        <v>329</v>
      </c>
      <c r="D436" s="90" t="s">
        <v>318</v>
      </c>
      <c r="E436" s="91" t="s">
        <v>380</v>
      </c>
      <c r="F436" s="91" t="s">
        <v>453</v>
      </c>
      <c r="G436" s="91"/>
      <c r="H436" s="91"/>
      <c r="I436" s="111">
        <f>SUM(I437:I437)</f>
        <v>15000</v>
      </c>
    </row>
    <row r="437" spans="1:9" ht="34.5">
      <c r="A437" s="2"/>
      <c r="B437" s="47" t="s">
        <v>457</v>
      </c>
      <c r="C437" s="48" t="s">
        <v>329</v>
      </c>
      <c r="D437" s="48" t="s">
        <v>318</v>
      </c>
      <c r="E437" s="48" t="s">
        <v>380</v>
      </c>
      <c r="F437" s="48" t="s">
        <v>453</v>
      </c>
      <c r="G437" s="48" t="s">
        <v>283</v>
      </c>
      <c r="H437" s="48" t="s">
        <v>477</v>
      </c>
      <c r="I437" s="83">
        <v>15000</v>
      </c>
    </row>
    <row r="438" spans="1:9" ht="24.75" customHeight="1">
      <c r="A438" s="2"/>
      <c r="B438" s="7" t="s">
        <v>184</v>
      </c>
      <c r="C438" s="8" t="s">
        <v>329</v>
      </c>
      <c r="D438" s="8" t="s">
        <v>318</v>
      </c>
      <c r="E438" s="9" t="s">
        <v>380</v>
      </c>
      <c r="F438" s="9" t="s">
        <v>409</v>
      </c>
      <c r="G438" s="13"/>
      <c r="H438" s="57"/>
      <c r="I438" s="14">
        <f>I439+I442+I445</f>
        <v>6614.1</v>
      </c>
    </row>
    <row r="439" spans="1:9" ht="42.75" customHeight="1">
      <c r="A439" s="2"/>
      <c r="B439" s="3" t="s">
        <v>795</v>
      </c>
      <c r="C439" s="92" t="s">
        <v>329</v>
      </c>
      <c r="D439" s="4" t="s">
        <v>318</v>
      </c>
      <c r="E439" s="5" t="s">
        <v>380</v>
      </c>
      <c r="F439" s="5" t="s">
        <v>210</v>
      </c>
      <c r="G439" s="21"/>
      <c r="H439" s="79"/>
      <c r="I439" s="46">
        <f>SUM(I440:I441)</f>
        <v>4747.6</v>
      </c>
    </row>
    <row r="440" spans="1:9" ht="18.75" customHeight="1">
      <c r="A440" s="2"/>
      <c r="B440" s="47" t="s">
        <v>282</v>
      </c>
      <c r="C440" s="115" t="s">
        <v>329</v>
      </c>
      <c r="D440" s="115" t="s">
        <v>318</v>
      </c>
      <c r="E440" s="63" t="s">
        <v>380</v>
      </c>
      <c r="F440" s="63" t="s">
        <v>210</v>
      </c>
      <c r="G440" s="48" t="s">
        <v>283</v>
      </c>
      <c r="H440" s="63" t="s">
        <v>239</v>
      </c>
      <c r="I440" s="49">
        <f>4000-250+39.9</f>
        <v>3789.9</v>
      </c>
    </row>
    <row r="441" spans="1:9" ht="18.75" customHeight="1">
      <c r="A441" s="2"/>
      <c r="B441" s="73" t="s">
        <v>53</v>
      </c>
      <c r="C441" s="40" t="s">
        <v>329</v>
      </c>
      <c r="D441" s="40" t="s">
        <v>318</v>
      </c>
      <c r="E441" s="41" t="s">
        <v>380</v>
      </c>
      <c r="F441" s="41" t="s">
        <v>210</v>
      </c>
      <c r="G441" s="88" t="s">
        <v>283</v>
      </c>
      <c r="H441" s="41" t="s">
        <v>52</v>
      </c>
      <c r="I441" s="42">
        <v>957.7</v>
      </c>
    </row>
    <row r="442" spans="1:9" ht="75.75" customHeight="1">
      <c r="A442" s="2"/>
      <c r="B442" s="15" t="s">
        <v>656</v>
      </c>
      <c r="C442" s="90" t="s">
        <v>329</v>
      </c>
      <c r="D442" s="90" t="s">
        <v>318</v>
      </c>
      <c r="E442" s="91" t="s">
        <v>380</v>
      </c>
      <c r="F442" s="91" t="s">
        <v>655</v>
      </c>
      <c r="G442" s="18"/>
      <c r="H442" s="37"/>
      <c r="I442" s="193">
        <f>I443</f>
        <v>366.5</v>
      </c>
    </row>
    <row r="443" spans="1:9" ht="42" customHeight="1">
      <c r="A443" s="2"/>
      <c r="B443" s="60" t="s">
        <v>689</v>
      </c>
      <c r="C443" s="95" t="s">
        <v>329</v>
      </c>
      <c r="D443" s="95" t="s">
        <v>318</v>
      </c>
      <c r="E443" s="66" t="s">
        <v>380</v>
      </c>
      <c r="F443" s="66" t="s">
        <v>730</v>
      </c>
      <c r="G443" s="48"/>
      <c r="H443" s="48"/>
      <c r="I443" s="113">
        <f>I444</f>
        <v>366.5</v>
      </c>
    </row>
    <row r="444" spans="1:9" ht="18.75" customHeight="1">
      <c r="A444" s="2"/>
      <c r="B444" s="67" t="s">
        <v>658</v>
      </c>
      <c r="C444" s="40" t="s">
        <v>329</v>
      </c>
      <c r="D444" s="40" t="s">
        <v>318</v>
      </c>
      <c r="E444" s="41" t="s">
        <v>380</v>
      </c>
      <c r="F444" s="41" t="s">
        <v>730</v>
      </c>
      <c r="G444" s="41" t="s">
        <v>326</v>
      </c>
      <c r="H444" s="41" t="s">
        <v>239</v>
      </c>
      <c r="I444" s="42">
        <f>26.7+339.8</f>
        <v>366.5</v>
      </c>
    </row>
    <row r="445" spans="1:9" ht="51.75">
      <c r="A445" s="2"/>
      <c r="B445" s="3" t="s">
        <v>582</v>
      </c>
      <c r="C445" s="61" t="s">
        <v>329</v>
      </c>
      <c r="D445" s="132" t="s">
        <v>318</v>
      </c>
      <c r="E445" s="62" t="s">
        <v>380</v>
      </c>
      <c r="F445" s="62" t="s">
        <v>583</v>
      </c>
      <c r="G445" s="48"/>
      <c r="H445" s="63"/>
      <c r="I445" s="64">
        <f>I446</f>
        <v>1500</v>
      </c>
    </row>
    <row r="446" spans="1:9" ht="18.75" customHeight="1">
      <c r="A446" s="2"/>
      <c r="B446" s="67" t="s">
        <v>658</v>
      </c>
      <c r="C446" s="254" t="s">
        <v>329</v>
      </c>
      <c r="D446" s="254" t="s">
        <v>318</v>
      </c>
      <c r="E446" s="71" t="s">
        <v>380</v>
      </c>
      <c r="F446" s="71" t="s">
        <v>583</v>
      </c>
      <c r="G446" s="134" t="s">
        <v>326</v>
      </c>
      <c r="H446" s="71" t="s">
        <v>239</v>
      </c>
      <c r="I446" s="42">
        <v>1500</v>
      </c>
    </row>
    <row r="447" spans="1:9" ht="20.25" customHeight="1">
      <c r="A447" s="2"/>
      <c r="B447" s="207" t="s">
        <v>821</v>
      </c>
      <c r="C447" s="50" t="s">
        <v>329</v>
      </c>
      <c r="D447" s="50" t="s">
        <v>302</v>
      </c>
      <c r="E447" s="13"/>
      <c r="F447" s="13"/>
      <c r="G447" s="13"/>
      <c r="H447" s="13"/>
      <c r="I447" s="193">
        <f>I448+I455</f>
        <v>5557.2</v>
      </c>
    </row>
    <row r="448" spans="1:9" ht="22.5" customHeight="1">
      <c r="A448" s="2"/>
      <c r="B448" s="207" t="s">
        <v>270</v>
      </c>
      <c r="C448" s="50" t="s">
        <v>329</v>
      </c>
      <c r="D448" s="50" t="s">
        <v>302</v>
      </c>
      <c r="E448" s="9" t="s">
        <v>381</v>
      </c>
      <c r="F448" s="9"/>
      <c r="G448" s="13"/>
      <c r="H448" s="57"/>
      <c r="I448" s="193">
        <f>I449</f>
        <v>5157.2</v>
      </c>
    </row>
    <row r="449" spans="1:9" ht="20.25" customHeight="1">
      <c r="A449" s="2"/>
      <c r="B449" s="207" t="s">
        <v>354</v>
      </c>
      <c r="C449" s="92" t="s">
        <v>329</v>
      </c>
      <c r="D449" s="92" t="s">
        <v>302</v>
      </c>
      <c r="E449" s="5" t="s">
        <v>381</v>
      </c>
      <c r="F449" s="45" t="s">
        <v>350</v>
      </c>
      <c r="G449" s="21"/>
      <c r="H449" s="79"/>
      <c r="I449" s="193">
        <f>I450</f>
        <v>5157.2</v>
      </c>
    </row>
    <row r="450" spans="1:9" ht="35.25" customHeight="1">
      <c r="A450" s="2"/>
      <c r="B450" s="207" t="s">
        <v>352</v>
      </c>
      <c r="C450" s="11" t="s">
        <v>329</v>
      </c>
      <c r="D450" s="11" t="s">
        <v>302</v>
      </c>
      <c r="E450" s="11" t="s">
        <v>381</v>
      </c>
      <c r="F450" s="9" t="s">
        <v>351</v>
      </c>
      <c r="G450" s="13"/>
      <c r="H450" s="57"/>
      <c r="I450" s="10">
        <f>I451</f>
        <v>5157.2</v>
      </c>
    </row>
    <row r="451" spans="1:9" ht="35.25" customHeight="1">
      <c r="A451" s="2"/>
      <c r="B451" s="3" t="s">
        <v>355</v>
      </c>
      <c r="C451" s="5" t="s">
        <v>329</v>
      </c>
      <c r="D451" s="5" t="s">
        <v>302</v>
      </c>
      <c r="E451" s="5" t="s">
        <v>381</v>
      </c>
      <c r="F451" s="5" t="s">
        <v>353</v>
      </c>
      <c r="G451" s="79"/>
      <c r="H451" s="79"/>
      <c r="I451" s="6">
        <f>I452+I453+I454</f>
        <v>5157.2</v>
      </c>
    </row>
    <row r="452" spans="1:9" ht="54.75" customHeight="1">
      <c r="A452" s="2"/>
      <c r="B452" s="47" t="s">
        <v>802</v>
      </c>
      <c r="C452" s="63" t="s">
        <v>329</v>
      </c>
      <c r="D452" s="63" t="s">
        <v>302</v>
      </c>
      <c r="E452" s="63" t="s">
        <v>381</v>
      </c>
      <c r="F452" s="63" t="s">
        <v>353</v>
      </c>
      <c r="G452" s="63" t="s">
        <v>490</v>
      </c>
      <c r="H452" s="63" t="s">
        <v>814</v>
      </c>
      <c r="I452" s="49">
        <f>401.1+2086.9</f>
        <v>2488</v>
      </c>
    </row>
    <row r="453" spans="1:9" ht="54.75" customHeight="1">
      <c r="A453" s="2"/>
      <c r="B453" s="65" t="s">
        <v>812</v>
      </c>
      <c r="C453" s="31" t="s">
        <v>329</v>
      </c>
      <c r="D453" s="31" t="s">
        <v>302</v>
      </c>
      <c r="E453" s="31" t="s">
        <v>381</v>
      </c>
      <c r="F453" s="31" t="s">
        <v>353</v>
      </c>
      <c r="G453" s="31" t="s">
        <v>490</v>
      </c>
      <c r="H453" s="31" t="s">
        <v>810</v>
      </c>
      <c r="I453" s="26">
        <v>1328</v>
      </c>
    </row>
    <row r="454" spans="1:9" ht="54.75" customHeight="1">
      <c r="A454" s="2"/>
      <c r="B454" s="67" t="s">
        <v>691</v>
      </c>
      <c r="C454" s="41" t="s">
        <v>329</v>
      </c>
      <c r="D454" s="41" t="s">
        <v>302</v>
      </c>
      <c r="E454" s="41" t="s">
        <v>381</v>
      </c>
      <c r="F454" s="41" t="s">
        <v>353</v>
      </c>
      <c r="G454" s="41" t="s">
        <v>490</v>
      </c>
      <c r="H454" s="41" t="s">
        <v>690</v>
      </c>
      <c r="I454" s="42">
        <v>1341.2</v>
      </c>
    </row>
    <row r="455" spans="1:9" ht="23.25" customHeight="1">
      <c r="A455" s="2"/>
      <c r="B455" s="234" t="s">
        <v>822</v>
      </c>
      <c r="C455" s="50" t="s">
        <v>329</v>
      </c>
      <c r="D455" s="50" t="s">
        <v>302</v>
      </c>
      <c r="E455" s="9" t="s">
        <v>698</v>
      </c>
      <c r="F455" s="9"/>
      <c r="G455" s="13"/>
      <c r="H455" s="57"/>
      <c r="I455" s="193">
        <f>I456</f>
        <v>400</v>
      </c>
    </row>
    <row r="456" spans="1:9" ht="23.25" customHeight="1">
      <c r="A456" s="2"/>
      <c r="B456" s="234" t="s">
        <v>354</v>
      </c>
      <c r="C456" s="92" t="s">
        <v>329</v>
      </c>
      <c r="D456" s="92" t="s">
        <v>302</v>
      </c>
      <c r="E456" s="5" t="s">
        <v>698</v>
      </c>
      <c r="F456" s="45" t="s">
        <v>350</v>
      </c>
      <c r="G456" s="21"/>
      <c r="H456" s="79"/>
      <c r="I456" s="193">
        <f>I457</f>
        <v>400</v>
      </c>
    </row>
    <row r="457" spans="1:9" ht="35.25" customHeight="1">
      <c r="A457" s="2"/>
      <c r="B457" s="234" t="s">
        <v>352</v>
      </c>
      <c r="C457" s="11" t="s">
        <v>329</v>
      </c>
      <c r="D457" s="11" t="s">
        <v>302</v>
      </c>
      <c r="E457" s="11" t="s">
        <v>698</v>
      </c>
      <c r="F457" s="9" t="s">
        <v>351</v>
      </c>
      <c r="G457" s="13"/>
      <c r="H457" s="57"/>
      <c r="I457" s="193">
        <f>I458</f>
        <v>400</v>
      </c>
    </row>
    <row r="458" spans="1:9" ht="36" customHeight="1">
      <c r="A458" s="2"/>
      <c r="B458" s="235" t="s">
        <v>355</v>
      </c>
      <c r="C458" s="62" t="s">
        <v>329</v>
      </c>
      <c r="D458" s="62" t="s">
        <v>302</v>
      </c>
      <c r="E458" s="62" t="s">
        <v>698</v>
      </c>
      <c r="F458" s="62" t="s">
        <v>353</v>
      </c>
      <c r="G458" s="63"/>
      <c r="H458" s="63"/>
      <c r="I458" s="113">
        <f>I459</f>
        <v>400</v>
      </c>
    </row>
    <row r="459" spans="1:9" ht="54.75" customHeight="1">
      <c r="A459" s="2"/>
      <c r="B459" s="243" t="s">
        <v>812</v>
      </c>
      <c r="C459" s="41" t="s">
        <v>329</v>
      </c>
      <c r="D459" s="41" t="s">
        <v>302</v>
      </c>
      <c r="E459" s="41" t="s">
        <v>698</v>
      </c>
      <c r="F459" s="41" t="s">
        <v>353</v>
      </c>
      <c r="G459" s="41" t="s">
        <v>490</v>
      </c>
      <c r="H459" s="41" t="s">
        <v>810</v>
      </c>
      <c r="I459" s="42">
        <v>400</v>
      </c>
    </row>
    <row r="460" spans="1:9" ht="17.25">
      <c r="A460" s="2"/>
      <c r="B460" s="251" t="s">
        <v>669</v>
      </c>
      <c r="C460" s="50" t="s">
        <v>329</v>
      </c>
      <c r="D460" s="50" t="s">
        <v>375</v>
      </c>
      <c r="E460" s="13"/>
      <c r="F460" s="13"/>
      <c r="G460" s="13"/>
      <c r="H460" s="13"/>
      <c r="I460" s="14">
        <f>I468+I461</f>
        <v>25086.2</v>
      </c>
    </row>
    <row r="461" spans="1:9" ht="17.25">
      <c r="A461" s="2"/>
      <c r="B461" s="251" t="s">
        <v>58</v>
      </c>
      <c r="C461" s="50" t="s">
        <v>329</v>
      </c>
      <c r="D461" s="50" t="s">
        <v>375</v>
      </c>
      <c r="E461" s="9" t="s">
        <v>59</v>
      </c>
      <c r="F461" s="9"/>
      <c r="G461" s="13"/>
      <c r="H461" s="57"/>
      <c r="I461" s="14">
        <f>I462+I465</f>
        <v>5609.2</v>
      </c>
    </row>
    <row r="462" spans="1:9" ht="34.5">
      <c r="A462" s="2"/>
      <c r="B462" s="56" t="s">
        <v>735</v>
      </c>
      <c r="C462" s="11" t="s">
        <v>329</v>
      </c>
      <c r="D462" s="11" t="s">
        <v>375</v>
      </c>
      <c r="E462" s="12" t="s">
        <v>59</v>
      </c>
      <c r="F462" s="12" t="s">
        <v>734</v>
      </c>
      <c r="G462" s="12" t="s">
        <v>294</v>
      </c>
      <c r="H462" s="12" t="s">
        <v>294</v>
      </c>
      <c r="I462" s="14">
        <f>I463</f>
        <v>1000</v>
      </c>
    </row>
    <row r="463" spans="1:9" ht="17.25">
      <c r="A463" s="2"/>
      <c r="B463" s="51" t="s">
        <v>44</v>
      </c>
      <c r="C463" s="58" t="s">
        <v>329</v>
      </c>
      <c r="D463" s="58" t="s">
        <v>375</v>
      </c>
      <c r="E463" s="59" t="s">
        <v>59</v>
      </c>
      <c r="F463" s="59" t="s">
        <v>45</v>
      </c>
      <c r="G463" s="33"/>
      <c r="H463" s="33"/>
      <c r="I463" s="54">
        <f>I464</f>
        <v>1000</v>
      </c>
    </row>
    <row r="464" spans="1:9" ht="51.75">
      <c r="A464" s="2"/>
      <c r="B464" s="27" t="s">
        <v>47</v>
      </c>
      <c r="C464" s="36" t="s">
        <v>329</v>
      </c>
      <c r="D464" s="36" t="s">
        <v>375</v>
      </c>
      <c r="E464" s="36" t="s">
        <v>59</v>
      </c>
      <c r="F464" s="36" t="s">
        <v>45</v>
      </c>
      <c r="G464" s="36" t="s">
        <v>326</v>
      </c>
      <c r="H464" s="36" t="s">
        <v>46</v>
      </c>
      <c r="I464" s="30">
        <v>1000</v>
      </c>
    </row>
    <row r="465" spans="1:9" ht="17.25">
      <c r="A465" s="2"/>
      <c r="B465" s="235" t="s">
        <v>60</v>
      </c>
      <c r="C465" s="61" t="s">
        <v>329</v>
      </c>
      <c r="D465" s="61" t="s">
        <v>375</v>
      </c>
      <c r="E465" s="62" t="s">
        <v>59</v>
      </c>
      <c r="F465" s="66" t="s">
        <v>61</v>
      </c>
      <c r="G465" s="48"/>
      <c r="H465" s="63"/>
      <c r="I465" s="64">
        <f>I466</f>
        <v>4609.2</v>
      </c>
    </row>
    <row r="466" spans="1:9" ht="34.5">
      <c r="A466" s="2"/>
      <c r="B466" s="235" t="s">
        <v>222</v>
      </c>
      <c r="C466" s="61" t="s">
        <v>329</v>
      </c>
      <c r="D466" s="61" t="s">
        <v>375</v>
      </c>
      <c r="E466" s="62" t="s">
        <v>59</v>
      </c>
      <c r="F466" s="66" t="s">
        <v>96</v>
      </c>
      <c r="G466" s="48"/>
      <c r="H466" s="63"/>
      <c r="I466" s="64">
        <f>I467</f>
        <v>4609.2</v>
      </c>
    </row>
    <row r="467" spans="1:9" ht="17.25">
      <c r="A467" s="2"/>
      <c r="B467" s="73" t="s">
        <v>63</v>
      </c>
      <c r="C467" s="88" t="s">
        <v>329</v>
      </c>
      <c r="D467" s="88" t="s">
        <v>375</v>
      </c>
      <c r="E467" s="88" t="s">
        <v>59</v>
      </c>
      <c r="F467" s="88" t="s">
        <v>96</v>
      </c>
      <c r="G467" s="88" t="s">
        <v>326</v>
      </c>
      <c r="H467" s="41" t="s">
        <v>239</v>
      </c>
      <c r="I467" s="42">
        <f>5609.2-1000</f>
        <v>4609.2</v>
      </c>
    </row>
    <row r="468" spans="1:9" ht="17.25">
      <c r="A468" s="2"/>
      <c r="B468" s="56" t="s">
        <v>609</v>
      </c>
      <c r="C468" s="50" t="s">
        <v>329</v>
      </c>
      <c r="D468" s="50" t="s">
        <v>375</v>
      </c>
      <c r="E468" s="12" t="s">
        <v>382</v>
      </c>
      <c r="F468" s="13"/>
      <c r="G468" s="13"/>
      <c r="H468" s="57"/>
      <c r="I468" s="14">
        <f>I469+I473+I476</f>
        <v>19477</v>
      </c>
    </row>
    <row r="469" spans="1:9" ht="34.5">
      <c r="A469" s="2"/>
      <c r="B469" s="7" t="s">
        <v>194</v>
      </c>
      <c r="C469" s="61" t="s">
        <v>329</v>
      </c>
      <c r="D469" s="61" t="s">
        <v>375</v>
      </c>
      <c r="E469" s="61" t="s">
        <v>382</v>
      </c>
      <c r="F469" s="61" t="s">
        <v>427</v>
      </c>
      <c r="G469" s="21"/>
      <c r="H469" s="79"/>
      <c r="I469" s="46">
        <f>I470</f>
        <v>3403.4</v>
      </c>
    </row>
    <row r="470" spans="1:9" ht="39.75" customHeight="1">
      <c r="A470" s="2"/>
      <c r="B470" s="3" t="s">
        <v>198</v>
      </c>
      <c r="C470" s="92" t="s">
        <v>329</v>
      </c>
      <c r="D470" s="92" t="s">
        <v>375</v>
      </c>
      <c r="E470" s="92" t="s">
        <v>382</v>
      </c>
      <c r="F470" s="92" t="s">
        <v>437</v>
      </c>
      <c r="G470" s="21"/>
      <c r="H470" s="79"/>
      <c r="I470" s="46">
        <f>I471+I472</f>
        <v>3403.4</v>
      </c>
    </row>
    <row r="471" spans="1:9" ht="17.25">
      <c r="A471" s="2"/>
      <c r="B471" s="47" t="s">
        <v>282</v>
      </c>
      <c r="C471" s="63" t="s">
        <v>329</v>
      </c>
      <c r="D471" s="63" t="s">
        <v>375</v>
      </c>
      <c r="E471" s="63" t="s">
        <v>382</v>
      </c>
      <c r="F471" s="63" t="s">
        <v>437</v>
      </c>
      <c r="G471" s="48" t="s">
        <v>283</v>
      </c>
      <c r="H471" s="63" t="s">
        <v>239</v>
      </c>
      <c r="I471" s="49">
        <v>3288.1</v>
      </c>
    </row>
    <row r="472" spans="1:9" ht="17.25">
      <c r="A472" s="2"/>
      <c r="B472" s="67" t="s">
        <v>53</v>
      </c>
      <c r="C472" s="41" t="s">
        <v>329</v>
      </c>
      <c r="D472" s="41" t="s">
        <v>375</v>
      </c>
      <c r="E472" s="41" t="s">
        <v>382</v>
      </c>
      <c r="F472" s="41" t="s">
        <v>437</v>
      </c>
      <c r="G472" s="88" t="s">
        <v>283</v>
      </c>
      <c r="H472" s="41" t="s">
        <v>52</v>
      </c>
      <c r="I472" s="42">
        <v>115.3</v>
      </c>
    </row>
    <row r="473" spans="1:9" ht="17.25">
      <c r="A473" s="2"/>
      <c r="B473" s="235" t="s">
        <v>694</v>
      </c>
      <c r="C473" s="61" t="s">
        <v>329</v>
      </c>
      <c r="D473" s="61" t="s">
        <v>375</v>
      </c>
      <c r="E473" s="62" t="s">
        <v>382</v>
      </c>
      <c r="F473" s="66" t="s">
        <v>693</v>
      </c>
      <c r="G473" s="48"/>
      <c r="H473" s="63"/>
      <c r="I473" s="64">
        <f>I474</f>
        <v>573.6</v>
      </c>
    </row>
    <row r="474" spans="1:9" ht="34.5">
      <c r="A474" s="2"/>
      <c r="B474" s="235" t="s">
        <v>222</v>
      </c>
      <c r="C474" s="61" t="s">
        <v>329</v>
      </c>
      <c r="D474" s="61" t="s">
        <v>375</v>
      </c>
      <c r="E474" s="62" t="s">
        <v>382</v>
      </c>
      <c r="F474" s="66" t="s">
        <v>692</v>
      </c>
      <c r="G474" s="48"/>
      <c r="H474" s="63"/>
      <c r="I474" s="64">
        <f>I475</f>
        <v>573.6</v>
      </c>
    </row>
    <row r="475" spans="1:9" ht="17.25">
      <c r="A475" s="2"/>
      <c r="B475" s="73" t="s">
        <v>63</v>
      </c>
      <c r="C475" s="88" t="s">
        <v>329</v>
      </c>
      <c r="D475" s="88" t="s">
        <v>375</v>
      </c>
      <c r="E475" s="88" t="s">
        <v>382</v>
      </c>
      <c r="F475" s="88" t="s">
        <v>692</v>
      </c>
      <c r="G475" s="88" t="s">
        <v>326</v>
      </c>
      <c r="H475" s="41" t="s">
        <v>239</v>
      </c>
      <c r="I475" s="42">
        <v>573.6</v>
      </c>
    </row>
    <row r="476" spans="1:9" ht="34.5">
      <c r="A476" s="2"/>
      <c r="B476" s="7" t="s">
        <v>194</v>
      </c>
      <c r="C476" s="61" t="s">
        <v>329</v>
      </c>
      <c r="D476" s="61" t="s">
        <v>375</v>
      </c>
      <c r="E476" s="61" t="s">
        <v>382</v>
      </c>
      <c r="F476" s="61" t="s">
        <v>468</v>
      </c>
      <c r="G476" s="21"/>
      <c r="H476" s="79"/>
      <c r="I476" s="193">
        <f>I477</f>
        <v>15500</v>
      </c>
    </row>
    <row r="477" spans="1:9" ht="34.5">
      <c r="A477" s="2"/>
      <c r="B477" s="7" t="s">
        <v>733</v>
      </c>
      <c r="C477" s="50" t="s">
        <v>329</v>
      </c>
      <c r="D477" s="50" t="s">
        <v>375</v>
      </c>
      <c r="E477" s="50" t="s">
        <v>382</v>
      </c>
      <c r="F477" s="50" t="s">
        <v>731</v>
      </c>
      <c r="G477" s="13"/>
      <c r="H477" s="57"/>
      <c r="I477" s="10">
        <f>I478</f>
        <v>15500</v>
      </c>
    </row>
    <row r="478" spans="1:9" ht="34.5">
      <c r="A478" s="2"/>
      <c r="B478" s="112" t="s">
        <v>779</v>
      </c>
      <c r="C478" s="61" t="s">
        <v>329</v>
      </c>
      <c r="D478" s="61" t="s">
        <v>375</v>
      </c>
      <c r="E478" s="61" t="s">
        <v>382</v>
      </c>
      <c r="F478" s="61" t="s">
        <v>732</v>
      </c>
      <c r="G478" s="48"/>
      <c r="H478" s="63"/>
      <c r="I478" s="113">
        <f>I479</f>
        <v>15500</v>
      </c>
    </row>
    <row r="479" spans="1:9" ht="34.5">
      <c r="A479" s="2"/>
      <c r="B479" s="67" t="s">
        <v>4</v>
      </c>
      <c r="C479" s="41" t="s">
        <v>329</v>
      </c>
      <c r="D479" s="41" t="s">
        <v>375</v>
      </c>
      <c r="E479" s="41" t="s">
        <v>382</v>
      </c>
      <c r="F479" s="41" t="s">
        <v>732</v>
      </c>
      <c r="G479" s="88" t="s">
        <v>283</v>
      </c>
      <c r="H479" s="41" t="s">
        <v>3</v>
      </c>
      <c r="I479" s="42">
        <v>15500</v>
      </c>
    </row>
    <row r="480" spans="1:9" ht="17.25">
      <c r="A480" s="2"/>
      <c r="B480" s="154" t="s">
        <v>312</v>
      </c>
      <c r="C480" s="50" t="s">
        <v>329</v>
      </c>
      <c r="D480" s="50" t="s">
        <v>303</v>
      </c>
      <c r="E480" s="71"/>
      <c r="F480" s="71"/>
      <c r="G480" s="134"/>
      <c r="H480" s="71"/>
      <c r="I480" s="10">
        <f>I481+I485</f>
        <v>3741.4</v>
      </c>
    </row>
    <row r="481" spans="1:9" ht="17.25">
      <c r="A481" s="2"/>
      <c r="B481" s="7" t="s">
        <v>348</v>
      </c>
      <c r="C481" s="50" t="s">
        <v>329</v>
      </c>
      <c r="D481" s="50" t="s">
        <v>303</v>
      </c>
      <c r="E481" s="9" t="s">
        <v>383</v>
      </c>
      <c r="F481" s="9"/>
      <c r="G481" s="9"/>
      <c r="H481" s="9"/>
      <c r="I481" s="10">
        <f>I482</f>
        <v>420.8</v>
      </c>
    </row>
    <row r="482" spans="1:9" ht="17.25">
      <c r="A482" s="2"/>
      <c r="B482" s="7" t="s">
        <v>349</v>
      </c>
      <c r="C482" s="50" t="s">
        <v>329</v>
      </c>
      <c r="D482" s="50" t="s">
        <v>303</v>
      </c>
      <c r="E482" s="9" t="s">
        <v>383</v>
      </c>
      <c r="F482" s="9" t="s">
        <v>111</v>
      </c>
      <c r="G482" s="9"/>
      <c r="H482" s="9"/>
      <c r="I482" s="10">
        <f>I483</f>
        <v>420.8</v>
      </c>
    </row>
    <row r="483" spans="1:9" ht="34.5">
      <c r="A483" s="2"/>
      <c r="B483" s="112" t="s">
        <v>222</v>
      </c>
      <c r="C483" s="61" t="s">
        <v>329</v>
      </c>
      <c r="D483" s="61" t="s">
        <v>303</v>
      </c>
      <c r="E483" s="62" t="s">
        <v>383</v>
      </c>
      <c r="F483" s="62" t="s">
        <v>639</v>
      </c>
      <c r="G483" s="62"/>
      <c r="H483" s="62"/>
      <c r="I483" s="113">
        <f>I484</f>
        <v>420.8</v>
      </c>
    </row>
    <row r="484" spans="1:9" ht="17.25">
      <c r="A484" s="2"/>
      <c r="B484" s="67" t="s">
        <v>658</v>
      </c>
      <c r="C484" s="88" t="s">
        <v>329</v>
      </c>
      <c r="D484" s="88" t="s">
        <v>303</v>
      </c>
      <c r="E484" s="88" t="s">
        <v>383</v>
      </c>
      <c r="F484" s="88" t="s">
        <v>639</v>
      </c>
      <c r="G484" s="41" t="s">
        <v>326</v>
      </c>
      <c r="H484" s="41" t="s">
        <v>239</v>
      </c>
      <c r="I484" s="42">
        <v>420.8</v>
      </c>
    </row>
    <row r="485" spans="1:9" ht="17.25">
      <c r="A485" s="2"/>
      <c r="B485" s="7" t="s">
        <v>386</v>
      </c>
      <c r="C485" s="50" t="s">
        <v>329</v>
      </c>
      <c r="D485" s="50" t="s">
        <v>303</v>
      </c>
      <c r="E485" s="9" t="s">
        <v>385</v>
      </c>
      <c r="F485" s="9"/>
      <c r="G485" s="9"/>
      <c r="H485" s="9"/>
      <c r="I485" s="10">
        <f>I486</f>
        <v>3320.6</v>
      </c>
    </row>
    <row r="486" spans="1:9" ht="17.25">
      <c r="A486" s="2"/>
      <c r="B486" s="7" t="s">
        <v>354</v>
      </c>
      <c r="C486" s="50" t="s">
        <v>329</v>
      </c>
      <c r="D486" s="50" t="s">
        <v>303</v>
      </c>
      <c r="E486" s="12" t="s">
        <v>385</v>
      </c>
      <c r="F486" s="9" t="s">
        <v>350</v>
      </c>
      <c r="G486" s="9"/>
      <c r="H486" s="9"/>
      <c r="I486" s="10">
        <f>I487</f>
        <v>3320.6</v>
      </c>
    </row>
    <row r="487" spans="1:9" ht="34.5">
      <c r="A487" s="2"/>
      <c r="B487" s="7" t="s">
        <v>352</v>
      </c>
      <c r="C487" s="50" t="s">
        <v>329</v>
      </c>
      <c r="D487" s="50" t="s">
        <v>303</v>
      </c>
      <c r="E487" s="12" t="s">
        <v>385</v>
      </c>
      <c r="F487" s="9" t="s">
        <v>351</v>
      </c>
      <c r="G487" s="9"/>
      <c r="H487" s="9"/>
      <c r="I487" s="10">
        <f>I488</f>
        <v>3320.6</v>
      </c>
    </row>
    <row r="488" spans="1:9" ht="34.5">
      <c r="A488" s="2"/>
      <c r="B488" s="15" t="s">
        <v>355</v>
      </c>
      <c r="C488" s="90" t="s">
        <v>329</v>
      </c>
      <c r="D488" s="90" t="s">
        <v>303</v>
      </c>
      <c r="E488" s="91" t="s">
        <v>385</v>
      </c>
      <c r="F488" s="91" t="s">
        <v>353</v>
      </c>
      <c r="G488" s="91"/>
      <c r="H488" s="91"/>
      <c r="I488" s="111">
        <f>I489</f>
        <v>3320.6</v>
      </c>
    </row>
    <row r="489" spans="1:9" ht="34.5">
      <c r="A489" s="2"/>
      <c r="B489" s="65" t="s">
        <v>687</v>
      </c>
      <c r="C489" s="48" t="s">
        <v>329</v>
      </c>
      <c r="D489" s="48" t="s">
        <v>303</v>
      </c>
      <c r="E489" s="48" t="s">
        <v>385</v>
      </c>
      <c r="F489" s="48" t="s">
        <v>353</v>
      </c>
      <c r="G489" s="48" t="s">
        <v>490</v>
      </c>
      <c r="H489" s="48" t="s">
        <v>685</v>
      </c>
      <c r="I489" s="83">
        <v>3320.6</v>
      </c>
    </row>
    <row r="490" spans="1:9" ht="17.25">
      <c r="A490" s="2"/>
      <c r="B490" s="7" t="s">
        <v>610</v>
      </c>
      <c r="C490" s="50" t="s">
        <v>329</v>
      </c>
      <c r="D490" s="50" t="s">
        <v>183</v>
      </c>
      <c r="E490" s="9"/>
      <c r="F490" s="13"/>
      <c r="G490" s="13"/>
      <c r="H490" s="57"/>
      <c r="I490" s="14">
        <f>I491</f>
        <v>180.9</v>
      </c>
    </row>
    <row r="491" spans="1:9" ht="17.25">
      <c r="A491" s="2"/>
      <c r="B491" s="136" t="s">
        <v>411</v>
      </c>
      <c r="C491" s="78" t="s">
        <v>329</v>
      </c>
      <c r="D491" s="78" t="s">
        <v>183</v>
      </c>
      <c r="E491" s="121" t="s">
        <v>581</v>
      </c>
      <c r="F491" s="12"/>
      <c r="G491" s="13"/>
      <c r="H491" s="13"/>
      <c r="I491" s="14">
        <f>I492</f>
        <v>180.9</v>
      </c>
    </row>
    <row r="492" spans="1:9" ht="17.25">
      <c r="A492" s="2"/>
      <c r="B492" s="56" t="s">
        <v>354</v>
      </c>
      <c r="C492" s="125" t="s">
        <v>329</v>
      </c>
      <c r="D492" s="125" t="s">
        <v>183</v>
      </c>
      <c r="E492" s="125" t="s">
        <v>581</v>
      </c>
      <c r="F492" s="125" t="s">
        <v>350</v>
      </c>
      <c r="G492" s="125"/>
      <c r="H492" s="125"/>
      <c r="I492" s="10">
        <f>I493</f>
        <v>180.9</v>
      </c>
    </row>
    <row r="493" spans="1:9" ht="34.5">
      <c r="A493" s="2"/>
      <c r="B493" s="43" t="s">
        <v>352</v>
      </c>
      <c r="C493" s="126" t="s">
        <v>329</v>
      </c>
      <c r="D493" s="126" t="s">
        <v>183</v>
      </c>
      <c r="E493" s="126" t="s">
        <v>581</v>
      </c>
      <c r="F493" s="126" t="s">
        <v>351</v>
      </c>
      <c r="G493" s="126"/>
      <c r="H493" s="126"/>
      <c r="I493" s="6">
        <f>I494</f>
        <v>180.9</v>
      </c>
    </row>
    <row r="494" spans="1:9" ht="34.5">
      <c r="A494" s="2"/>
      <c r="B494" s="43" t="s">
        <v>355</v>
      </c>
      <c r="C494" s="126" t="s">
        <v>329</v>
      </c>
      <c r="D494" s="126" t="s">
        <v>183</v>
      </c>
      <c r="E494" s="126" t="s">
        <v>581</v>
      </c>
      <c r="F494" s="126" t="s">
        <v>353</v>
      </c>
      <c r="G494" s="126"/>
      <c r="H494" s="126"/>
      <c r="I494" s="6">
        <f>I495</f>
        <v>180.9</v>
      </c>
    </row>
    <row r="495" spans="1:9" ht="51.75">
      <c r="A495" s="2"/>
      <c r="B495" s="73" t="s">
        <v>691</v>
      </c>
      <c r="C495" s="88" t="s">
        <v>329</v>
      </c>
      <c r="D495" s="88" t="s">
        <v>183</v>
      </c>
      <c r="E495" s="88" t="s">
        <v>581</v>
      </c>
      <c r="F495" s="88" t="s">
        <v>353</v>
      </c>
      <c r="G495" s="88" t="s">
        <v>490</v>
      </c>
      <c r="H495" s="88" t="s">
        <v>690</v>
      </c>
      <c r="I495" s="97">
        <v>180.9</v>
      </c>
    </row>
    <row r="496" spans="1:9" ht="17.25">
      <c r="A496" s="2"/>
      <c r="B496" s="7" t="s">
        <v>661</v>
      </c>
      <c r="C496" s="50" t="s">
        <v>329</v>
      </c>
      <c r="D496" s="50" t="s">
        <v>662</v>
      </c>
      <c r="E496" s="9"/>
      <c r="F496" s="13"/>
      <c r="G496" s="13"/>
      <c r="H496" s="57"/>
      <c r="I496" s="14">
        <f>I497</f>
        <v>10.5</v>
      </c>
    </row>
    <row r="497" spans="1:9" ht="17.25">
      <c r="A497" s="2"/>
      <c r="B497" s="136" t="s">
        <v>696</v>
      </c>
      <c r="C497" s="78" t="s">
        <v>329</v>
      </c>
      <c r="D497" s="78" t="s">
        <v>662</v>
      </c>
      <c r="E497" s="121" t="s">
        <v>695</v>
      </c>
      <c r="F497" s="12"/>
      <c r="G497" s="13"/>
      <c r="H497" s="13"/>
      <c r="I497" s="14">
        <f>I498</f>
        <v>10.5</v>
      </c>
    </row>
    <row r="498" spans="1:9" ht="17.25">
      <c r="A498" s="2"/>
      <c r="B498" s="56" t="s">
        <v>354</v>
      </c>
      <c r="C498" s="125" t="s">
        <v>329</v>
      </c>
      <c r="D498" s="125" t="s">
        <v>662</v>
      </c>
      <c r="E498" s="125" t="s">
        <v>695</v>
      </c>
      <c r="F498" s="125" t="s">
        <v>350</v>
      </c>
      <c r="G498" s="125"/>
      <c r="H498" s="125"/>
      <c r="I498" s="10">
        <f>I499</f>
        <v>10.5</v>
      </c>
    </row>
    <row r="499" spans="1:9" ht="34.5">
      <c r="A499" s="2"/>
      <c r="B499" s="43" t="s">
        <v>352</v>
      </c>
      <c r="C499" s="126" t="s">
        <v>329</v>
      </c>
      <c r="D499" s="126" t="s">
        <v>662</v>
      </c>
      <c r="E499" s="126" t="s">
        <v>695</v>
      </c>
      <c r="F499" s="126" t="s">
        <v>351</v>
      </c>
      <c r="G499" s="126"/>
      <c r="H499" s="126"/>
      <c r="I499" s="6">
        <f>I500</f>
        <v>10.5</v>
      </c>
    </row>
    <row r="500" spans="1:9" ht="34.5">
      <c r="A500" s="2"/>
      <c r="B500" s="43" t="s">
        <v>355</v>
      </c>
      <c r="C500" s="126" t="s">
        <v>329</v>
      </c>
      <c r="D500" s="126" t="s">
        <v>662</v>
      </c>
      <c r="E500" s="126" t="s">
        <v>695</v>
      </c>
      <c r="F500" s="126" t="s">
        <v>353</v>
      </c>
      <c r="G500" s="126"/>
      <c r="H500" s="126"/>
      <c r="I500" s="6">
        <f>I501</f>
        <v>10.5</v>
      </c>
    </row>
    <row r="501" spans="1:9" ht="51.75">
      <c r="A501" s="2"/>
      <c r="B501" s="73" t="s">
        <v>691</v>
      </c>
      <c r="C501" s="88" t="s">
        <v>329</v>
      </c>
      <c r="D501" s="88" t="s">
        <v>662</v>
      </c>
      <c r="E501" s="88" t="s">
        <v>695</v>
      </c>
      <c r="F501" s="88" t="s">
        <v>353</v>
      </c>
      <c r="G501" s="88" t="s">
        <v>490</v>
      </c>
      <c r="H501" s="88" t="s">
        <v>690</v>
      </c>
      <c r="I501" s="97">
        <v>10.5</v>
      </c>
    </row>
    <row r="502" spans="1:9" ht="17.25">
      <c r="A502" s="2"/>
      <c r="B502" s="7" t="s">
        <v>320</v>
      </c>
      <c r="C502" s="50" t="s">
        <v>329</v>
      </c>
      <c r="D502" s="50" t="s">
        <v>670</v>
      </c>
      <c r="E502" s="9"/>
      <c r="F502" s="13"/>
      <c r="G502" s="13"/>
      <c r="H502" s="57"/>
      <c r="I502" s="14">
        <f>I503</f>
        <v>1000</v>
      </c>
    </row>
    <row r="503" spans="1:9" ht="34.5">
      <c r="A503" s="2"/>
      <c r="B503" s="136" t="s">
        <v>672</v>
      </c>
      <c r="C503" s="78" t="s">
        <v>329</v>
      </c>
      <c r="D503" s="78" t="s">
        <v>670</v>
      </c>
      <c r="E503" s="121" t="s">
        <v>671</v>
      </c>
      <c r="F503" s="12"/>
      <c r="G503" s="13"/>
      <c r="H503" s="13"/>
      <c r="I503" s="14">
        <f>I504</f>
        <v>1000</v>
      </c>
    </row>
    <row r="504" spans="1:9" ht="17.25">
      <c r="A504" s="2"/>
      <c r="B504" s="56" t="s">
        <v>331</v>
      </c>
      <c r="C504" s="125" t="s">
        <v>329</v>
      </c>
      <c r="D504" s="125" t="s">
        <v>670</v>
      </c>
      <c r="E504" s="125" t="s">
        <v>671</v>
      </c>
      <c r="F504" s="125" t="s">
        <v>421</v>
      </c>
      <c r="G504" s="125"/>
      <c r="H504" s="125"/>
      <c r="I504" s="10">
        <f>I505</f>
        <v>1000</v>
      </c>
    </row>
    <row r="505" spans="1:9" ht="17.25">
      <c r="A505" s="2"/>
      <c r="B505" s="43" t="s">
        <v>321</v>
      </c>
      <c r="C505" s="126" t="s">
        <v>329</v>
      </c>
      <c r="D505" s="126" t="s">
        <v>670</v>
      </c>
      <c r="E505" s="126" t="s">
        <v>671</v>
      </c>
      <c r="F505" s="126" t="s">
        <v>422</v>
      </c>
      <c r="G505" s="126"/>
      <c r="H505" s="126"/>
      <c r="I505" s="6">
        <f>I506</f>
        <v>1000</v>
      </c>
    </row>
    <row r="506" spans="1:9" ht="17.25">
      <c r="A506" s="2"/>
      <c r="B506" s="73" t="s">
        <v>659</v>
      </c>
      <c r="C506" s="88" t="s">
        <v>329</v>
      </c>
      <c r="D506" s="88" t="s">
        <v>670</v>
      </c>
      <c r="E506" s="88" t="s">
        <v>671</v>
      </c>
      <c r="F506" s="88" t="s">
        <v>422</v>
      </c>
      <c r="G506" s="88" t="s">
        <v>487</v>
      </c>
      <c r="H506" s="88" t="s">
        <v>239</v>
      </c>
      <c r="I506" s="97">
        <v>1000</v>
      </c>
    </row>
    <row r="507" spans="1:9" ht="34.5">
      <c r="A507" s="2"/>
      <c r="B507" s="56" t="s">
        <v>675</v>
      </c>
      <c r="C507" s="50" t="s">
        <v>329</v>
      </c>
      <c r="D507" s="50" t="s">
        <v>673</v>
      </c>
      <c r="E507" s="12"/>
      <c r="F507" s="13"/>
      <c r="G507" s="57"/>
      <c r="H507" s="57"/>
      <c r="I507" s="14">
        <f>I508</f>
        <v>37497.4</v>
      </c>
    </row>
    <row r="508" spans="1:9" ht="51.75">
      <c r="A508" s="2"/>
      <c r="B508" s="56" t="s">
        <v>697</v>
      </c>
      <c r="C508" s="50" t="s">
        <v>329</v>
      </c>
      <c r="D508" s="50" t="s">
        <v>673</v>
      </c>
      <c r="E508" s="12" t="s">
        <v>674</v>
      </c>
      <c r="F508" s="13"/>
      <c r="G508" s="57"/>
      <c r="H508" s="57"/>
      <c r="I508" s="14">
        <f>I509</f>
        <v>37497.4</v>
      </c>
    </row>
    <row r="509" spans="1:9" ht="17.25">
      <c r="A509" s="2"/>
      <c r="B509" s="56" t="s">
        <v>124</v>
      </c>
      <c r="C509" s="50" t="s">
        <v>329</v>
      </c>
      <c r="D509" s="50" t="s">
        <v>673</v>
      </c>
      <c r="E509" s="12" t="s">
        <v>674</v>
      </c>
      <c r="F509" s="12" t="s">
        <v>434</v>
      </c>
      <c r="G509" s="57"/>
      <c r="H509" s="57"/>
      <c r="I509" s="14">
        <f>I510</f>
        <v>37497.4</v>
      </c>
    </row>
    <row r="510" spans="1:9" ht="34.5">
      <c r="A510" s="2"/>
      <c r="B510" s="51" t="s">
        <v>125</v>
      </c>
      <c r="C510" s="58" t="s">
        <v>329</v>
      </c>
      <c r="D510" s="58" t="s">
        <v>673</v>
      </c>
      <c r="E510" s="53" t="s">
        <v>674</v>
      </c>
      <c r="F510" s="53" t="s">
        <v>435</v>
      </c>
      <c r="G510" s="33"/>
      <c r="H510" s="33"/>
      <c r="I510" s="54">
        <f>I511</f>
        <v>37497.4</v>
      </c>
    </row>
    <row r="511" spans="1:9" ht="35.25" thickBot="1">
      <c r="A511" s="2"/>
      <c r="B511" s="127" t="s">
        <v>488</v>
      </c>
      <c r="C511" s="31" t="s">
        <v>329</v>
      </c>
      <c r="D511" s="31" t="s">
        <v>673</v>
      </c>
      <c r="E511" s="31" t="s">
        <v>674</v>
      </c>
      <c r="F511" s="31" t="s">
        <v>435</v>
      </c>
      <c r="G511" s="31" t="s">
        <v>489</v>
      </c>
      <c r="H511" s="31" t="s">
        <v>239</v>
      </c>
      <c r="I511" s="26">
        <v>37497.4</v>
      </c>
    </row>
    <row r="512" spans="1:9" ht="35.25" thickBot="1">
      <c r="A512" s="98" t="s">
        <v>229</v>
      </c>
      <c r="B512" s="99" t="s">
        <v>206</v>
      </c>
      <c r="C512" s="100" t="s">
        <v>330</v>
      </c>
      <c r="D512" s="100"/>
      <c r="E512" s="101" t="s">
        <v>294</v>
      </c>
      <c r="F512" s="101" t="s">
        <v>294</v>
      </c>
      <c r="G512" s="101" t="s">
        <v>294</v>
      </c>
      <c r="H512" s="101" t="s">
        <v>294</v>
      </c>
      <c r="I512" s="102">
        <f>I513+I722+I706</f>
        <v>835910</v>
      </c>
    </row>
    <row r="513" spans="1:9" ht="17.25">
      <c r="A513" s="2"/>
      <c r="B513" s="3" t="s">
        <v>306</v>
      </c>
      <c r="C513" s="4" t="s">
        <v>330</v>
      </c>
      <c r="D513" s="4" t="s">
        <v>318</v>
      </c>
      <c r="E513" s="5"/>
      <c r="F513" s="5"/>
      <c r="G513" s="5"/>
      <c r="H513" s="5"/>
      <c r="I513" s="6">
        <f>I514+I554+I651+I665</f>
        <v>803765.5</v>
      </c>
    </row>
    <row r="514" spans="1:9" ht="17.25">
      <c r="A514" s="2"/>
      <c r="B514" s="7" t="s">
        <v>307</v>
      </c>
      <c r="C514" s="50" t="s">
        <v>330</v>
      </c>
      <c r="D514" s="50" t="s">
        <v>318</v>
      </c>
      <c r="E514" s="9" t="s">
        <v>379</v>
      </c>
      <c r="F514" s="9"/>
      <c r="G514" s="9"/>
      <c r="H514" s="9"/>
      <c r="I514" s="10">
        <f>I515+I541+I538+I533+I527</f>
        <v>268717.89999999997</v>
      </c>
    </row>
    <row r="515" spans="1:9" ht="17.25">
      <c r="A515" s="2"/>
      <c r="B515" s="7" t="s">
        <v>308</v>
      </c>
      <c r="C515" s="50" t="s">
        <v>330</v>
      </c>
      <c r="D515" s="50" t="s">
        <v>318</v>
      </c>
      <c r="E515" s="9" t="s">
        <v>379</v>
      </c>
      <c r="F515" s="9" t="s">
        <v>428</v>
      </c>
      <c r="G515" s="9"/>
      <c r="H515" s="9"/>
      <c r="I515" s="10">
        <f>I516</f>
        <v>249538.49999999997</v>
      </c>
    </row>
    <row r="516" spans="1:9" ht="59.25" customHeight="1">
      <c r="A516" s="2"/>
      <c r="B516" s="3" t="s">
        <v>223</v>
      </c>
      <c r="C516" s="92" t="s">
        <v>330</v>
      </c>
      <c r="D516" s="92" t="s">
        <v>318</v>
      </c>
      <c r="E516" s="5" t="s">
        <v>379</v>
      </c>
      <c r="F516" s="5" t="s">
        <v>436</v>
      </c>
      <c r="G516" s="5"/>
      <c r="H516" s="5"/>
      <c r="I516" s="6">
        <f>SUM(I517:I526)</f>
        <v>249538.49999999997</v>
      </c>
    </row>
    <row r="517" spans="1:9" ht="17.25">
      <c r="A517" s="2"/>
      <c r="B517" s="47" t="s">
        <v>658</v>
      </c>
      <c r="C517" s="48" t="s">
        <v>330</v>
      </c>
      <c r="D517" s="48" t="s">
        <v>318</v>
      </c>
      <c r="E517" s="48" t="s">
        <v>379</v>
      </c>
      <c r="F517" s="48" t="s">
        <v>436</v>
      </c>
      <c r="G517" s="48" t="s">
        <v>326</v>
      </c>
      <c r="H517" s="48" t="s">
        <v>239</v>
      </c>
      <c r="I517" s="83">
        <v>6708.4</v>
      </c>
    </row>
    <row r="518" spans="1:9" ht="17.25">
      <c r="A518" s="2"/>
      <c r="B518" s="128" t="s">
        <v>53</v>
      </c>
      <c r="C518" s="93" t="s">
        <v>330</v>
      </c>
      <c r="D518" s="93" t="s">
        <v>318</v>
      </c>
      <c r="E518" s="93" t="s">
        <v>379</v>
      </c>
      <c r="F518" s="93" t="s">
        <v>436</v>
      </c>
      <c r="G518" s="93" t="s">
        <v>326</v>
      </c>
      <c r="H518" s="182" t="s">
        <v>52</v>
      </c>
      <c r="I518" s="129">
        <f>98.8+23.6</f>
        <v>122.4</v>
      </c>
    </row>
    <row r="519" spans="1:9" ht="34.5">
      <c r="A519" s="2"/>
      <c r="B519" s="128" t="s">
        <v>590</v>
      </c>
      <c r="C519" s="93" t="s">
        <v>330</v>
      </c>
      <c r="D519" s="93" t="s">
        <v>318</v>
      </c>
      <c r="E519" s="93" t="s">
        <v>379</v>
      </c>
      <c r="F519" s="93" t="s">
        <v>436</v>
      </c>
      <c r="G519" s="93" t="s">
        <v>326</v>
      </c>
      <c r="H519" s="182" t="s">
        <v>684</v>
      </c>
      <c r="I519" s="129">
        <v>45.2</v>
      </c>
    </row>
    <row r="520" spans="1:9" ht="34.5">
      <c r="A520" s="2"/>
      <c r="B520" s="128" t="s">
        <v>439</v>
      </c>
      <c r="C520" s="93" t="s">
        <v>330</v>
      </c>
      <c r="D520" s="93" t="s">
        <v>318</v>
      </c>
      <c r="E520" s="93" t="s">
        <v>379</v>
      </c>
      <c r="F520" s="93" t="s">
        <v>436</v>
      </c>
      <c r="G520" s="93" t="s">
        <v>440</v>
      </c>
      <c r="H520" s="182" t="s">
        <v>239</v>
      </c>
      <c r="I520" s="129">
        <v>137475.3</v>
      </c>
    </row>
    <row r="521" spans="1:9" ht="17.25">
      <c r="A521" s="2"/>
      <c r="B521" s="128" t="s">
        <v>794</v>
      </c>
      <c r="C521" s="93" t="s">
        <v>330</v>
      </c>
      <c r="D521" s="93" t="s">
        <v>318</v>
      </c>
      <c r="E521" s="93" t="s">
        <v>379</v>
      </c>
      <c r="F521" s="93" t="s">
        <v>436</v>
      </c>
      <c r="G521" s="93" t="s">
        <v>440</v>
      </c>
      <c r="H521" s="182" t="s">
        <v>56</v>
      </c>
      <c r="I521" s="129">
        <f>1682-1.5</f>
        <v>1680.5</v>
      </c>
    </row>
    <row r="522" spans="1:9" ht="17.25">
      <c r="A522" s="2"/>
      <c r="B522" s="128" t="s">
        <v>53</v>
      </c>
      <c r="C522" s="93" t="s">
        <v>330</v>
      </c>
      <c r="D522" s="93" t="s">
        <v>318</v>
      </c>
      <c r="E522" s="93" t="s">
        <v>379</v>
      </c>
      <c r="F522" s="93" t="s">
        <v>436</v>
      </c>
      <c r="G522" s="93" t="s">
        <v>440</v>
      </c>
      <c r="H522" s="182" t="s">
        <v>52</v>
      </c>
      <c r="I522" s="129">
        <v>726.9</v>
      </c>
    </row>
    <row r="523" spans="1:9" ht="51.75">
      <c r="A523" s="2"/>
      <c r="B523" s="239" t="s">
        <v>268</v>
      </c>
      <c r="C523" s="24" t="s">
        <v>330</v>
      </c>
      <c r="D523" s="24" t="s">
        <v>318</v>
      </c>
      <c r="E523" s="24" t="s">
        <v>379</v>
      </c>
      <c r="F523" s="24" t="s">
        <v>436</v>
      </c>
      <c r="G523" s="24" t="s">
        <v>492</v>
      </c>
      <c r="H523" s="25" t="s">
        <v>239</v>
      </c>
      <c r="I523" s="26">
        <v>98850.5</v>
      </c>
    </row>
    <row r="524" spans="1:9" ht="34.5">
      <c r="A524" s="2"/>
      <c r="B524" s="128" t="s">
        <v>590</v>
      </c>
      <c r="C524" s="24" t="s">
        <v>330</v>
      </c>
      <c r="D524" s="24" t="s">
        <v>318</v>
      </c>
      <c r="E524" s="24" t="s">
        <v>379</v>
      </c>
      <c r="F524" s="24" t="s">
        <v>436</v>
      </c>
      <c r="G524" s="24" t="s">
        <v>492</v>
      </c>
      <c r="H524" s="25" t="s">
        <v>684</v>
      </c>
      <c r="I524" s="26">
        <v>3494.3</v>
      </c>
    </row>
    <row r="525" spans="1:9" ht="17.25">
      <c r="A525" s="2"/>
      <c r="B525" s="277" t="s">
        <v>15</v>
      </c>
      <c r="C525" s="24" t="s">
        <v>330</v>
      </c>
      <c r="D525" s="24" t="s">
        <v>318</v>
      </c>
      <c r="E525" s="24" t="s">
        <v>379</v>
      </c>
      <c r="F525" s="24" t="s">
        <v>436</v>
      </c>
      <c r="G525" s="24" t="s">
        <v>466</v>
      </c>
      <c r="H525" s="25" t="s">
        <v>239</v>
      </c>
      <c r="I525" s="30">
        <v>367.4</v>
      </c>
    </row>
    <row r="526" spans="1:9" ht="17.25">
      <c r="A526" s="2"/>
      <c r="B526" s="243" t="s">
        <v>53</v>
      </c>
      <c r="C526" s="88" t="s">
        <v>330</v>
      </c>
      <c r="D526" s="88" t="s">
        <v>318</v>
      </c>
      <c r="E526" s="88" t="s">
        <v>379</v>
      </c>
      <c r="F526" s="88" t="s">
        <v>436</v>
      </c>
      <c r="G526" s="88" t="s">
        <v>466</v>
      </c>
      <c r="H526" s="208" t="s">
        <v>52</v>
      </c>
      <c r="I526" s="42">
        <f>38.6+29</f>
        <v>67.6</v>
      </c>
    </row>
    <row r="527" spans="1:9" ht="20.25" customHeight="1">
      <c r="A527" s="2"/>
      <c r="B527" s="234" t="s">
        <v>287</v>
      </c>
      <c r="C527" s="50" t="s">
        <v>330</v>
      </c>
      <c r="D527" s="50" t="s">
        <v>318</v>
      </c>
      <c r="E527" s="50" t="s">
        <v>379</v>
      </c>
      <c r="F527" s="50" t="s">
        <v>506</v>
      </c>
      <c r="G527" s="13"/>
      <c r="H527" s="209"/>
      <c r="I527" s="10">
        <f>I528</f>
        <v>1853.3</v>
      </c>
    </row>
    <row r="528" spans="1:9" ht="51.75">
      <c r="A528" s="2"/>
      <c r="B528" s="234" t="s">
        <v>177</v>
      </c>
      <c r="C528" s="50" t="s">
        <v>330</v>
      </c>
      <c r="D528" s="50" t="s">
        <v>318</v>
      </c>
      <c r="E528" s="50" t="s">
        <v>379</v>
      </c>
      <c r="F528" s="50" t="s">
        <v>173</v>
      </c>
      <c r="G528" s="13"/>
      <c r="H528" s="209"/>
      <c r="I528" s="10">
        <f>I529</f>
        <v>1853.3</v>
      </c>
    </row>
    <row r="529" spans="1:9" ht="51.75">
      <c r="A529" s="2"/>
      <c r="B529" s="248" t="s">
        <v>815</v>
      </c>
      <c r="C529" s="92" t="s">
        <v>330</v>
      </c>
      <c r="D529" s="92" t="s">
        <v>318</v>
      </c>
      <c r="E529" s="92" t="s">
        <v>379</v>
      </c>
      <c r="F529" s="92" t="s">
        <v>813</v>
      </c>
      <c r="G529" s="21"/>
      <c r="H529" s="266"/>
      <c r="I529" s="6">
        <f>SUM(I530:I532)</f>
        <v>1853.3</v>
      </c>
    </row>
    <row r="530" spans="1:9" ht="51.75">
      <c r="A530" s="2"/>
      <c r="B530" s="267" t="s">
        <v>802</v>
      </c>
      <c r="C530" s="63" t="s">
        <v>330</v>
      </c>
      <c r="D530" s="63" t="s">
        <v>318</v>
      </c>
      <c r="E530" s="63" t="s">
        <v>379</v>
      </c>
      <c r="F530" s="63" t="s">
        <v>813</v>
      </c>
      <c r="G530" s="48" t="s">
        <v>326</v>
      </c>
      <c r="H530" s="228" t="s">
        <v>814</v>
      </c>
      <c r="I530" s="49">
        <v>200</v>
      </c>
    </row>
    <row r="531" spans="1:9" ht="55.5" customHeight="1">
      <c r="A531" s="2"/>
      <c r="B531" s="239" t="s">
        <v>802</v>
      </c>
      <c r="C531" s="24" t="s">
        <v>330</v>
      </c>
      <c r="D531" s="24" t="s">
        <v>318</v>
      </c>
      <c r="E531" s="24" t="s">
        <v>379</v>
      </c>
      <c r="F531" s="24" t="s">
        <v>813</v>
      </c>
      <c r="G531" s="24" t="s">
        <v>440</v>
      </c>
      <c r="H531" s="25" t="s">
        <v>814</v>
      </c>
      <c r="I531" s="26">
        <v>548.2</v>
      </c>
    </row>
    <row r="532" spans="1:9" ht="55.5" customHeight="1">
      <c r="A532" s="2"/>
      <c r="B532" s="243" t="s">
        <v>802</v>
      </c>
      <c r="C532" s="88" t="s">
        <v>330</v>
      </c>
      <c r="D532" s="88" t="s">
        <v>318</v>
      </c>
      <c r="E532" s="88" t="s">
        <v>379</v>
      </c>
      <c r="F532" s="88" t="s">
        <v>813</v>
      </c>
      <c r="G532" s="88" t="s">
        <v>466</v>
      </c>
      <c r="H532" s="208" t="s">
        <v>814</v>
      </c>
      <c r="I532" s="42">
        <v>1105.1</v>
      </c>
    </row>
    <row r="533" spans="1:9" ht="17.25">
      <c r="A533" s="2"/>
      <c r="B533" s="252" t="s">
        <v>354</v>
      </c>
      <c r="C533" s="50" t="s">
        <v>330</v>
      </c>
      <c r="D533" s="50" t="s">
        <v>318</v>
      </c>
      <c r="E533" s="50" t="s">
        <v>379</v>
      </c>
      <c r="F533" s="50" t="s">
        <v>350</v>
      </c>
      <c r="G533" s="13"/>
      <c r="H533" s="13"/>
      <c r="I533" s="10">
        <f>I534</f>
        <v>13143.300000000001</v>
      </c>
    </row>
    <row r="534" spans="1:9" ht="69">
      <c r="A534" s="2"/>
      <c r="B534" s="253" t="s">
        <v>726</v>
      </c>
      <c r="C534" s="155" t="s">
        <v>330</v>
      </c>
      <c r="D534" s="90" t="s">
        <v>318</v>
      </c>
      <c r="E534" s="90" t="s">
        <v>379</v>
      </c>
      <c r="F534" s="90" t="s">
        <v>458</v>
      </c>
      <c r="G534" s="18"/>
      <c r="H534" s="18"/>
      <c r="I534" s="111">
        <f>I535+I536+I537</f>
        <v>13143.300000000001</v>
      </c>
    </row>
    <row r="535" spans="1:9" ht="69">
      <c r="A535" s="2"/>
      <c r="B535" s="189" t="s">
        <v>459</v>
      </c>
      <c r="C535" s="48" t="s">
        <v>330</v>
      </c>
      <c r="D535" s="48" t="s">
        <v>318</v>
      </c>
      <c r="E535" s="48" t="s">
        <v>379</v>
      </c>
      <c r="F535" s="48" t="s">
        <v>460</v>
      </c>
      <c r="G535" s="48" t="s">
        <v>326</v>
      </c>
      <c r="H535" s="48" t="s">
        <v>461</v>
      </c>
      <c r="I535" s="83">
        <f>2031.7+565.1-670.6</f>
        <v>1926.2000000000003</v>
      </c>
    </row>
    <row r="536" spans="1:9" ht="69">
      <c r="A536" s="2"/>
      <c r="B536" s="23" t="s">
        <v>459</v>
      </c>
      <c r="C536" s="24" t="s">
        <v>330</v>
      </c>
      <c r="D536" s="24" t="s">
        <v>318</v>
      </c>
      <c r="E536" s="84" t="s">
        <v>379</v>
      </c>
      <c r="F536" s="24" t="s">
        <v>460</v>
      </c>
      <c r="G536" s="24" t="s">
        <v>440</v>
      </c>
      <c r="H536" s="24" t="s">
        <v>461</v>
      </c>
      <c r="I536" s="85">
        <f>6732.1-1674.5</f>
        <v>5057.6</v>
      </c>
    </row>
    <row r="537" spans="1:9" ht="69">
      <c r="A537" s="2"/>
      <c r="B537" s="39" t="s">
        <v>459</v>
      </c>
      <c r="C537" s="88" t="s">
        <v>330</v>
      </c>
      <c r="D537" s="88" t="s">
        <v>318</v>
      </c>
      <c r="E537" s="96" t="s">
        <v>379</v>
      </c>
      <c r="F537" s="88" t="s">
        <v>460</v>
      </c>
      <c r="G537" s="88" t="s">
        <v>466</v>
      </c>
      <c r="H537" s="88" t="s">
        <v>461</v>
      </c>
      <c r="I537" s="97">
        <f>4485+1674.5</f>
        <v>6159.5</v>
      </c>
    </row>
    <row r="538" spans="1:9" ht="17.25">
      <c r="A538" s="2"/>
      <c r="B538" s="56" t="s">
        <v>467</v>
      </c>
      <c r="C538" s="185" t="s">
        <v>330</v>
      </c>
      <c r="D538" s="11" t="s">
        <v>318</v>
      </c>
      <c r="E538" s="78" t="s">
        <v>379</v>
      </c>
      <c r="F538" s="12" t="s">
        <v>468</v>
      </c>
      <c r="G538" s="13"/>
      <c r="H538" s="13"/>
      <c r="I538" s="186">
        <f>I539</f>
        <v>122</v>
      </c>
    </row>
    <row r="539" spans="1:9" ht="34.5">
      <c r="A539" s="2"/>
      <c r="B539" s="60" t="s">
        <v>455</v>
      </c>
      <c r="C539" s="58" t="s">
        <v>330</v>
      </c>
      <c r="D539" s="184" t="s">
        <v>318</v>
      </c>
      <c r="E539" s="184" t="s">
        <v>379</v>
      </c>
      <c r="F539" s="66" t="s">
        <v>456</v>
      </c>
      <c r="G539" s="93"/>
      <c r="H539" s="48"/>
      <c r="I539" s="64">
        <f>I540</f>
        <v>122</v>
      </c>
    </row>
    <row r="540" spans="1:9" ht="34.5">
      <c r="A540" s="2"/>
      <c r="B540" s="137" t="s">
        <v>457</v>
      </c>
      <c r="C540" s="134" t="s">
        <v>330</v>
      </c>
      <c r="D540" s="138" t="s">
        <v>318</v>
      </c>
      <c r="E540" s="138" t="s">
        <v>379</v>
      </c>
      <c r="F540" s="93" t="s">
        <v>456</v>
      </c>
      <c r="G540" s="93" t="s">
        <v>233</v>
      </c>
      <c r="H540" s="134" t="s">
        <v>477</v>
      </c>
      <c r="I540" s="135">
        <v>122</v>
      </c>
    </row>
    <row r="541" spans="1:9" ht="17.25">
      <c r="A541" s="2"/>
      <c r="B541" s="56" t="s">
        <v>184</v>
      </c>
      <c r="C541" s="78" t="s">
        <v>330</v>
      </c>
      <c r="D541" s="78" t="s">
        <v>318</v>
      </c>
      <c r="E541" s="12" t="s">
        <v>379</v>
      </c>
      <c r="F541" s="12" t="s">
        <v>409</v>
      </c>
      <c r="G541" s="57"/>
      <c r="H541" s="57"/>
      <c r="I541" s="14">
        <f>I549+I542+I546</f>
        <v>4060.7999999999997</v>
      </c>
    </row>
    <row r="542" spans="1:9" ht="34.5">
      <c r="A542" s="2"/>
      <c r="B542" s="207" t="s">
        <v>705</v>
      </c>
      <c r="C542" s="215" t="s">
        <v>330</v>
      </c>
      <c r="D542" s="215" t="s">
        <v>318</v>
      </c>
      <c r="E542" s="215" t="s">
        <v>379</v>
      </c>
      <c r="F542" s="155" t="s">
        <v>512</v>
      </c>
      <c r="G542" s="134"/>
      <c r="H542" s="134"/>
      <c r="I542" s="46">
        <f>I543</f>
        <v>712.0999999999999</v>
      </c>
    </row>
    <row r="543" spans="1:9" ht="34.5">
      <c r="A543" s="2"/>
      <c r="B543" s="270" t="s">
        <v>446</v>
      </c>
      <c r="C543" s="4" t="s">
        <v>330</v>
      </c>
      <c r="D543" s="4" t="s">
        <v>318</v>
      </c>
      <c r="E543" s="4" t="s">
        <v>379</v>
      </c>
      <c r="F543" s="92" t="s">
        <v>652</v>
      </c>
      <c r="G543" s="21"/>
      <c r="H543" s="21"/>
      <c r="I543" s="46">
        <f>I544+I545</f>
        <v>712.0999999999999</v>
      </c>
    </row>
    <row r="544" spans="1:9" ht="34.5">
      <c r="A544" s="2"/>
      <c r="B544" s="47" t="s">
        <v>439</v>
      </c>
      <c r="C544" s="82" t="s">
        <v>330</v>
      </c>
      <c r="D544" s="82" t="s">
        <v>318</v>
      </c>
      <c r="E544" s="82" t="s">
        <v>379</v>
      </c>
      <c r="F544" s="48" t="s">
        <v>652</v>
      </c>
      <c r="G544" s="48" t="s">
        <v>440</v>
      </c>
      <c r="H544" s="48" t="s">
        <v>239</v>
      </c>
      <c r="I544" s="49">
        <v>422.8</v>
      </c>
    </row>
    <row r="545" spans="1:9" ht="17.25">
      <c r="A545" s="2"/>
      <c r="B545" s="140" t="s">
        <v>15</v>
      </c>
      <c r="C545" s="96" t="s">
        <v>330</v>
      </c>
      <c r="D545" s="96" t="s">
        <v>318</v>
      </c>
      <c r="E545" s="96" t="s">
        <v>379</v>
      </c>
      <c r="F545" s="88" t="s">
        <v>652</v>
      </c>
      <c r="G545" s="88" t="s">
        <v>466</v>
      </c>
      <c r="H545" s="88" t="s">
        <v>239</v>
      </c>
      <c r="I545" s="42">
        <f>96.1+193.2</f>
        <v>289.29999999999995</v>
      </c>
    </row>
    <row r="546" spans="1:9" ht="51.75">
      <c r="A546" s="2"/>
      <c r="B546" s="43" t="s">
        <v>582</v>
      </c>
      <c r="C546" s="143" t="s">
        <v>330</v>
      </c>
      <c r="D546" s="143" t="s">
        <v>318</v>
      </c>
      <c r="E546" s="45" t="s">
        <v>379</v>
      </c>
      <c r="F546" s="45" t="s">
        <v>583</v>
      </c>
      <c r="G546" s="79"/>
      <c r="H546" s="79"/>
      <c r="I546" s="6">
        <f>I547+I548</f>
        <v>165.1</v>
      </c>
    </row>
    <row r="547" spans="1:9" ht="34.5">
      <c r="A547" s="2"/>
      <c r="B547" s="47" t="s">
        <v>439</v>
      </c>
      <c r="C547" s="115" t="s">
        <v>330</v>
      </c>
      <c r="D547" s="115" t="s">
        <v>318</v>
      </c>
      <c r="E547" s="63" t="s">
        <v>379</v>
      </c>
      <c r="F547" s="63" t="s">
        <v>583</v>
      </c>
      <c r="G547" s="63" t="s">
        <v>440</v>
      </c>
      <c r="H547" s="63" t="s">
        <v>239</v>
      </c>
      <c r="I547" s="49">
        <v>100</v>
      </c>
    </row>
    <row r="548" spans="1:9" ht="17.25">
      <c r="A548" s="2"/>
      <c r="B548" s="73" t="s">
        <v>15</v>
      </c>
      <c r="C548" s="96" t="s">
        <v>330</v>
      </c>
      <c r="D548" s="96" t="s">
        <v>318</v>
      </c>
      <c r="E548" s="96" t="s">
        <v>379</v>
      </c>
      <c r="F548" s="88" t="s">
        <v>583</v>
      </c>
      <c r="G548" s="88" t="s">
        <v>466</v>
      </c>
      <c r="H548" s="88" t="s">
        <v>239</v>
      </c>
      <c r="I548" s="42">
        <v>65.1</v>
      </c>
    </row>
    <row r="549" spans="1:9" ht="51.75">
      <c r="A549" s="2"/>
      <c r="B549" s="43" t="s">
        <v>584</v>
      </c>
      <c r="C549" s="143" t="s">
        <v>330</v>
      </c>
      <c r="D549" s="143" t="s">
        <v>318</v>
      </c>
      <c r="E549" s="45" t="s">
        <v>379</v>
      </c>
      <c r="F549" s="45" t="s">
        <v>585</v>
      </c>
      <c r="G549" s="79"/>
      <c r="H549" s="79"/>
      <c r="I549" s="46">
        <f>I550+I551+I552+I553</f>
        <v>3183.6</v>
      </c>
    </row>
    <row r="550" spans="1:9" ht="17.25">
      <c r="A550" s="2"/>
      <c r="B550" s="47" t="s">
        <v>658</v>
      </c>
      <c r="C550" s="115" t="s">
        <v>330</v>
      </c>
      <c r="D550" s="115" t="s">
        <v>318</v>
      </c>
      <c r="E550" s="63" t="s">
        <v>379</v>
      </c>
      <c r="F550" s="63" t="s">
        <v>585</v>
      </c>
      <c r="G550" s="63" t="s">
        <v>326</v>
      </c>
      <c r="H550" s="63" t="s">
        <v>239</v>
      </c>
      <c r="I550" s="49">
        <f>113.7+28</f>
        <v>141.7</v>
      </c>
    </row>
    <row r="551" spans="1:9" ht="34.5">
      <c r="A551" s="2"/>
      <c r="B551" s="65" t="s">
        <v>439</v>
      </c>
      <c r="C551" s="32" t="s">
        <v>330</v>
      </c>
      <c r="D551" s="32" t="s">
        <v>318</v>
      </c>
      <c r="E551" s="31" t="s">
        <v>379</v>
      </c>
      <c r="F551" s="31" t="s">
        <v>585</v>
      </c>
      <c r="G551" s="31" t="s">
        <v>440</v>
      </c>
      <c r="H551" s="31" t="s">
        <v>239</v>
      </c>
      <c r="I551" s="26">
        <f>1468.5-53.8</f>
        <v>1414.7</v>
      </c>
    </row>
    <row r="552" spans="1:9" ht="17.25">
      <c r="A552" s="2"/>
      <c r="B552" s="152" t="s">
        <v>365</v>
      </c>
      <c r="C552" s="32" t="s">
        <v>330</v>
      </c>
      <c r="D552" s="32" t="s">
        <v>318</v>
      </c>
      <c r="E552" s="31" t="s">
        <v>379</v>
      </c>
      <c r="F552" s="31" t="s">
        <v>585</v>
      </c>
      <c r="G552" s="31" t="s">
        <v>366</v>
      </c>
      <c r="H552" s="31" t="s">
        <v>239</v>
      </c>
      <c r="I552" s="85">
        <f>169.8+6.9+25.8</f>
        <v>202.50000000000003</v>
      </c>
    </row>
    <row r="553" spans="1:9" ht="17.25">
      <c r="A553" s="2"/>
      <c r="B553" s="140" t="s">
        <v>15</v>
      </c>
      <c r="C553" s="32" t="s">
        <v>330</v>
      </c>
      <c r="D553" s="32" t="s">
        <v>318</v>
      </c>
      <c r="E553" s="31" t="s">
        <v>379</v>
      </c>
      <c r="F553" s="31" t="s">
        <v>585</v>
      </c>
      <c r="G553" s="31" t="s">
        <v>466</v>
      </c>
      <c r="H553" s="31" t="s">
        <v>239</v>
      </c>
      <c r="I553" s="85">
        <f>1128.1+86.3+22.6+187.7</f>
        <v>1424.6999999999998</v>
      </c>
    </row>
    <row r="554" spans="1:9" ht="17.25">
      <c r="A554" s="2"/>
      <c r="B554" s="7" t="s">
        <v>309</v>
      </c>
      <c r="C554" s="50" t="s">
        <v>330</v>
      </c>
      <c r="D554" s="50" t="s">
        <v>318</v>
      </c>
      <c r="E554" s="9" t="s">
        <v>380</v>
      </c>
      <c r="F554" s="9"/>
      <c r="G554" s="9"/>
      <c r="H554" s="9"/>
      <c r="I554" s="10">
        <f>I559+I577+I598+I629+I608+I587+I592+I555+I622</f>
        <v>511462.9</v>
      </c>
    </row>
    <row r="555" spans="1:9" ht="20.25" customHeight="1">
      <c r="A555" s="2"/>
      <c r="B555" s="7" t="s">
        <v>313</v>
      </c>
      <c r="C555" s="50" t="s">
        <v>330</v>
      </c>
      <c r="D555" s="50" t="s">
        <v>318</v>
      </c>
      <c r="E555" s="50" t="s">
        <v>380</v>
      </c>
      <c r="F555" s="50" t="s">
        <v>423</v>
      </c>
      <c r="G555" s="9"/>
      <c r="H555" s="9"/>
      <c r="I555" s="10">
        <f>I556</f>
        <v>200</v>
      </c>
    </row>
    <row r="556" spans="1:9" ht="39.75" customHeight="1">
      <c r="A556" s="2"/>
      <c r="B556" s="7" t="s">
        <v>735</v>
      </c>
      <c r="C556" s="8" t="s">
        <v>330</v>
      </c>
      <c r="D556" s="8" t="s">
        <v>318</v>
      </c>
      <c r="E556" s="50" t="s">
        <v>380</v>
      </c>
      <c r="F556" s="50" t="s">
        <v>734</v>
      </c>
      <c r="G556" s="9"/>
      <c r="H556" s="9"/>
      <c r="I556" s="10">
        <f>I557</f>
        <v>200</v>
      </c>
    </row>
    <row r="557" spans="1:9" ht="39.75" customHeight="1">
      <c r="A557" s="2"/>
      <c r="B557" s="7" t="s">
        <v>44</v>
      </c>
      <c r="C557" s="8" t="s">
        <v>330</v>
      </c>
      <c r="D557" s="8" t="s">
        <v>318</v>
      </c>
      <c r="E557" s="50" t="s">
        <v>380</v>
      </c>
      <c r="F557" s="50" t="s">
        <v>45</v>
      </c>
      <c r="G557" s="9"/>
      <c r="H557" s="9"/>
      <c r="I557" s="10">
        <f>I558</f>
        <v>200</v>
      </c>
    </row>
    <row r="558" spans="1:9" ht="34.5">
      <c r="A558" s="2"/>
      <c r="B558" s="127" t="s">
        <v>736</v>
      </c>
      <c r="C558" s="37" t="s">
        <v>330</v>
      </c>
      <c r="D558" s="37" t="s">
        <v>318</v>
      </c>
      <c r="E558" s="37" t="s">
        <v>380</v>
      </c>
      <c r="F558" s="37" t="s">
        <v>45</v>
      </c>
      <c r="G558" s="37" t="s">
        <v>326</v>
      </c>
      <c r="H558" s="37" t="s">
        <v>46</v>
      </c>
      <c r="I558" s="173">
        <v>200</v>
      </c>
    </row>
    <row r="559" spans="1:9" ht="34.5">
      <c r="A559" s="2"/>
      <c r="B559" s="7" t="s">
        <v>310</v>
      </c>
      <c r="C559" s="50" t="s">
        <v>330</v>
      </c>
      <c r="D559" s="50" t="s">
        <v>318</v>
      </c>
      <c r="E559" s="50" t="s">
        <v>380</v>
      </c>
      <c r="F559" s="50" t="s">
        <v>430</v>
      </c>
      <c r="G559" s="9"/>
      <c r="H559" s="9"/>
      <c r="I559" s="10">
        <f>I560</f>
        <v>102223.10000000002</v>
      </c>
    </row>
    <row r="560" spans="1:9" ht="51.75">
      <c r="A560" s="2"/>
      <c r="B560" s="7" t="s">
        <v>223</v>
      </c>
      <c r="C560" s="8" t="s">
        <v>330</v>
      </c>
      <c r="D560" s="8" t="s">
        <v>318</v>
      </c>
      <c r="E560" s="50" t="s">
        <v>380</v>
      </c>
      <c r="F560" s="50" t="s">
        <v>501</v>
      </c>
      <c r="G560" s="9"/>
      <c r="H560" s="9"/>
      <c r="I560" s="10">
        <f>I561+I573</f>
        <v>102223.10000000002</v>
      </c>
    </row>
    <row r="561" spans="1:9" ht="34.5">
      <c r="A561" s="2"/>
      <c r="B561" s="15" t="s">
        <v>310</v>
      </c>
      <c r="C561" s="90" t="s">
        <v>330</v>
      </c>
      <c r="D561" s="90" t="s">
        <v>318</v>
      </c>
      <c r="E561" s="91" t="s">
        <v>380</v>
      </c>
      <c r="F561" s="91" t="s">
        <v>502</v>
      </c>
      <c r="G561" s="91"/>
      <c r="H561" s="91"/>
      <c r="I561" s="111">
        <f>SUM(I562:I572)</f>
        <v>102148.30000000002</v>
      </c>
    </row>
    <row r="562" spans="1:9" ht="17.25">
      <c r="A562" s="2"/>
      <c r="B562" s="94" t="s">
        <v>658</v>
      </c>
      <c r="C562" s="48" t="s">
        <v>330</v>
      </c>
      <c r="D562" s="48" t="s">
        <v>318</v>
      </c>
      <c r="E562" s="48" t="s">
        <v>380</v>
      </c>
      <c r="F562" s="48" t="s">
        <v>502</v>
      </c>
      <c r="G562" s="48" t="s">
        <v>326</v>
      </c>
      <c r="H562" s="48" t="s">
        <v>239</v>
      </c>
      <c r="I562" s="83">
        <v>57775.3</v>
      </c>
    </row>
    <row r="563" spans="1:9" ht="17.25">
      <c r="A563" s="2"/>
      <c r="B563" s="152" t="s">
        <v>794</v>
      </c>
      <c r="C563" s="24" t="s">
        <v>330</v>
      </c>
      <c r="D563" s="24" t="s">
        <v>318</v>
      </c>
      <c r="E563" s="24" t="s">
        <v>380</v>
      </c>
      <c r="F563" s="24" t="s">
        <v>502</v>
      </c>
      <c r="G563" s="24" t="s">
        <v>326</v>
      </c>
      <c r="H563" s="24" t="s">
        <v>56</v>
      </c>
      <c r="I563" s="85">
        <v>7</v>
      </c>
    </row>
    <row r="564" spans="1:9" ht="17.25">
      <c r="A564" s="2"/>
      <c r="B564" s="152" t="s">
        <v>53</v>
      </c>
      <c r="C564" s="24" t="s">
        <v>330</v>
      </c>
      <c r="D564" s="24" t="s">
        <v>318</v>
      </c>
      <c r="E564" s="24" t="s">
        <v>380</v>
      </c>
      <c r="F564" s="24" t="s">
        <v>502</v>
      </c>
      <c r="G564" s="24" t="s">
        <v>326</v>
      </c>
      <c r="H564" s="24" t="s">
        <v>52</v>
      </c>
      <c r="I564" s="85">
        <v>1433.7</v>
      </c>
    </row>
    <row r="565" spans="1:9" ht="34.5">
      <c r="A565" s="2"/>
      <c r="B565" s="152" t="s">
        <v>590</v>
      </c>
      <c r="C565" s="24" t="s">
        <v>330</v>
      </c>
      <c r="D565" s="24" t="s">
        <v>318</v>
      </c>
      <c r="E565" s="24" t="s">
        <v>380</v>
      </c>
      <c r="F565" s="24" t="s">
        <v>502</v>
      </c>
      <c r="G565" s="24" t="s">
        <v>326</v>
      </c>
      <c r="H565" s="24" t="s">
        <v>684</v>
      </c>
      <c r="I565" s="85">
        <v>624.4</v>
      </c>
    </row>
    <row r="566" spans="1:9" ht="34.5">
      <c r="A566" s="2"/>
      <c r="B566" s="23" t="s">
        <v>439</v>
      </c>
      <c r="C566" s="86" t="s">
        <v>330</v>
      </c>
      <c r="D566" s="86" t="s">
        <v>318</v>
      </c>
      <c r="E566" s="28" t="s">
        <v>380</v>
      </c>
      <c r="F566" s="28" t="s">
        <v>502</v>
      </c>
      <c r="G566" s="28" t="s">
        <v>440</v>
      </c>
      <c r="H566" s="28" t="s">
        <v>239</v>
      </c>
      <c r="I566" s="76">
        <v>25207.6</v>
      </c>
    </row>
    <row r="567" spans="1:9" ht="17.25">
      <c r="A567" s="2"/>
      <c r="B567" s="128" t="s">
        <v>794</v>
      </c>
      <c r="C567" s="86" t="s">
        <v>330</v>
      </c>
      <c r="D567" s="86" t="s">
        <v>318</v>
      </c>
      <c r="E567" s="28" t="s">
        <v>380</v>
      </c>
      <c r="F567" s="28" t="s">
        <v>502</v>
      </c>
      <c r="G567" s="28" t="s">
        <v>440</v>
      </c>
      <c r="H567" s="28" t="s">
        <v>56</v>
      </c>
      <c r="I567" s="76">
        <f>50.4-5.1</f>
        <v>45.3</v>
      </c>
    </row>
    <row r="568" spans="1:9" ht="17.25">
      <c r="A568" s="2"/>
      <c r="B568" s="152" t="s">
        <v>53</v>
      </c>
      <c r="C568" s="86" t="s">
        <v>330</v>
      </c>
      <c r="D568" s="86" t="s">
        <v>318</v>
      </c>
      <c r="E568" s="28" t="s">
        <v>380</v>
      </c>
      <c r="F568" s="28" t="s">
        <v>502</v>
      </c>
      <c r="G568" s="28" t="s">
        <v>440</v>
      </c>
      <c r="H568" s="28" t="s">
        <v>52</v>
      </c>
      <c r="I568" s="76">
        <v>301.2</v>
      </c>
    </row>
    <row r="569" spans="1:9" ht="51.75">
      <c r="A569" s="2"/>
      <c r="B569" s="65" t="s">
        <v>268</v>
      </c>
      <c r="C569" s="86" t="s">
        <v>330</v>
      </c>
      <c r="D569" s="86" t="s">
        <v>318</v>
      </c>
      <c r="E569" s="28" t="s">
        <v>380</v>
      </c>
      <c r="F569" s="28" t="s">
        <v>502</v>
      </c>
      <c r="G569" s="28" t="s">
        <v>492</v>
      </c>
      <c r="H569" s="28" t="s">
        <v>239</v>
      </c>
      <c r="I569" s="76">
        <v>14863.6</v>
      </c>
    </row>
    <row r="570" spans="1:9" ht="34.5">
      <c r="A570" s="2"/>
      <c r="B570" s="152" t="s">
        <v>590</v>
      </c>
      <c r="C570" s="86" t="s">
        <v>330</v>
      </c>
      <c r="D570" s="86" t="s">
        <v>318</v>
      </c>
      <c r="E570" s="28" t="s">
        <v>380</v>
      </c>
      <c r="F570" s="28" t="s">
        <v>502</v>
      </c>
      <c r="G570" s="28" t="s">
        <v>492</v>
      </c>
      <c r="H570" s="28" t="s">
        <v>684</v>
      </c>
      <c r="I570" s="76">
        <v>921.1</v>
      </c>
    </row>
    <row r="571" spans="1:9" ht="17.25">
      <c r="A571" s="2"/>
      <c r="B571" s="152" t="s">
        <v>15</v>
      </c>
      <c r="C571" s="84" t="s">
        <v>330</v>
      </c>
      <c r="D571" s="84" t="s">
        <v>318</v>
      </c>
      <c r="E571" s="24" t="s">
        <v>380</v>
      </c>
      <c r="F571" s="24" t="s">
        <v>502</v>
      </c>
      <c r="G571" s="24" t="s">
        <v>466</v>
      </c>
      <c r="H571" s="24" t="s">
        <v>239</v>
      </c>
      <c r="I571" s="85">
        <v>771.6</v>
      </c>
    </row>
    <row r="572" spans="1:9" ht="17.25">
      <c r="A572" s="2"/>
      <c r="B572" s="152" t="s">
        <v>53</v>
      </c>
      <c r="C572" s="84" t="s">
        <v>330</v>
      </c>
      <c r="D572" s="84" t="s">
        <v>318</v>
      </c>
      <c r="E572" s="24" t="s">
        <v>380</v>
      </c>
      <c r="F572" s="24" t="s">
        <v>502</v>
      </c>
      <c r="G572" s="24" t="s">
        <v>466</v>
      </c>
      <c r="H572" s="24" t="s">
        <v>52</v>
      </c>
      <c r="I572" s="85">
        <f>140+57.5</f>
        <v>197.5</v>
      </c>
    </row>
    <row r="573" spans="1:9" ht="17.25">
      <c r="A573" s="2"/>
      <c r="B573" s="7" t="s">
        <v>317</v>
      </c>
      <c r="C573" s="8" t="s">
        <v>330</v>
      </c>
      <c r="D573" s="8" t="s">
        <v>318</v>
      </c>
      <c r="E573" s="9" t="s">
        <v>380</v>
      </c>
      <c r="F573" s="9" t="s">
        <v>503</v>
      </c>
      <c r="G573" s="9"/>
      <c r="H573" s="9"/>
      <c r="I573" s="10">
        <f>I575+I574+I576</f>
        <v>74.80000000000001</v>
      </c>
    </row>
    <row r="574" spans="1:9" ht="34.5">
      <c r="A574" s="2"/>
      <c r="B574" s="47" t="s">
        <v>439</v>
      </c>
      <c r="C574" s="115" t="s">
        <v>330</v>
      </c>
      <c r="D574" s="115" t="s">
        <v>318</v>
      </c>
      <c r="E574" s="63" t="s">
        <v>380</v>
      </c>
      <c r="F574" s="63" t="s">
        <v>503</v>
      </c>
      <c r="G574" s="63" t="s">
        <v>440</v>
      </c>
      <c r="H574" s="63" t="s">
        <v>239</v>
      </c>
      <c r="I574" s="49">
        <f>38.7</f>
        <v>38.7</v>
      </c>
    </row>
    <row r="575" spans="1:9" ht="51.75">
      <c r="A575" s="2"/>
      <c r="B575" s="152" t="s">
        <v>268</v>
      </c>
      <c r="C575" s="24" t="s">
        <v>330</v>
      </c>
      <c r="D575" s="24" t="s">
        <v>318</v>
      </c>
      <c r="E575" s="24" t="s">
        <v>380</v>
      </c>
      <c r="F575" s="24" t="s">
        <v>503</v>
      </c>
      <c r="G575" s="24" t="s">
        <v>492</v>
      </c>
      <c r="H575" s="24" t="s">
        <v>239</v>
      </c>
      <c r="I575" s="85">
        <f>69.4-38.7</f>
        <v>30.700000000000003</v>
      </c>
    </row>
    <row r="576" spans="1:9" ht="17.25">
      <c r="A576" s="2"/>
      <c r="B576" s="152" t="s">
        <v>15</v>
      </c>
      <c r="C576" s="84" t="s">
        <v>330</v>
      </c>
      <c r="D576" s="84" t="s">
        <v>318</v>
      </c>
      <c r="E576" s="24" t="s">
        <v>380</v>
      </c>
      <c r="F576" s="24" t="s">
        <v>503</v>
      </c>
      <c r="G576" s="24" t="s">
        <v>466</v>
      </c>
      <c r="H576" s="24" t="s">
        <v>239</v>
      </c>
      <c r="I576" s="85">
        <v>5.4</v>
      </c>
    </row>
    <row r="577" spans="1:9" ht="17.25">
      <c r="A577" s="2"/>
      <c r="B577" s="7" t="s">
        <v>311</v>
      </c>
      <c r="C577" s="8" t="s">
        <v>330</v>
      </c>
      <c r="D577" s="8" t="s">
        <v>318</v>
      </c>
      <c r="E577" s="9" t="s">
        <v>380</v>
      </c>
      <c r="F577" s="9" t="s">
        <v>432</v>
      </c>
      <c r="G577" s="9"/>
      <c r="H577" s="9"/>
      <c r="I577" s="10">
        <f>I578</f>
        <v>80837.8</v>
      </c>
    </row>
    <row r="578" spans="1:9" ht="51.75">
      <c r="A578" s="2"/>
      <c r="B578" s="15" t="s">
        <v>223</v>
      </c>
      <c r="C578" s="131" t="s">
        <v>330</v>
      </c>
      <c r="D578" s="131" t="s">
        <v>318</v>
      </c>
      <c r="E578" s="91" t="s">
        <v>380</v>
      </c>
      <c r="F578" s="91" t="s">
        <v>504</v>
      </c>
      <c r="G578" s="91"/>
      <c r="H578" s="91"/>
      <c r="I578" s="111">
        <f>I579</f>
        <v>80837.8</v>
      </c>
    </row>
    <row r="579" spans="1:9" ht="17.25">
      <c r="A579" s="2"/>
      <c r="B579" s="3" t="s">
        <v>311</v>
      </c>
      <c r="C579" s="4" t="s">
        <v>330</v>
      </c>
      <c r="D579" s="4" t="s">
        <v>318</v>
      </c>
      <c r="E579" s="5" t="s">
        <v>380</v>
      </c>
      <c r="F579" s="5" t="s">
        <v>505</v>
      </c>
      <c r="G579" s="5"/>
      <c r="H579" s="5"/>
      <c r="I579" s="6">
        <f>I583+I580+I581+I582+I584+I586+I585</f>
        <v>80837.8</v>
      </c>
    </row>
    <row r="580" spans="1:9" ht="34.5">
      <c r="A580" s="2"/>
      <c r="B580" s="47" t="s">
        <v>439</v>
      </c>
      <c r="C580" s="82" t="s">
        <v>330</v>
      </c>
      <c r="D580" s="82" t="s">
        <v>318</v>
      </c>
      <c r="E580" s="48" t="s">
        <v>380</v>
      </c>
      <c r="F580" s="48" t="s">
        <v>505</v>
      </c>
      <c r="G580" s="48" t="s">
        <v>440</v>
      </c>
      <c r="H580" s="48" t="s">
        <v>239</v>
      </c>
      <c r="I580" s="49">
        <f>43470.1-101-100</f>
        <v>43269.1</v>
      </c>
    </row>
    <row r="581" spans="1:9" ht="17.25">
      <c r="A581" s="2"/>
      <c r="B581" s="65" t="s">
        <v>794</v>
      </c>
      <c r="C581" s="84" t="s">
        <v>330</v>
      </c>
      <c r="D581" s="84" t="s">
        <v>318</v>
      </c>
      <c r="E581" s="24" t="s">
        <v>380</v>
      </c>
      <c r="F581" s="24" t="s">
        <v>505</v>
      </c>
      <c r="G581" s="24" t="s">
        <v>440</v>
      </c>
      <c r="H581" s="24" t="s">
        <v>56</v>
      </c>
      <c r="I581" s="26">
        <v>81</v>
      </c>
    </row>
    <row r="582" spans="1:9" ht="17.25">
      <c r="A582" s="2"/>
      <c r="B582" s="65" t="s">
        <v>53</v>
      </c>
      <c r="C582" s="84" t="s">
        <v>330</v>
      </c>
      <c r="D582" s="84" t="s">
        <v>318</v>
      </c>
      <c r="E582" s="24" t="s">
        <v>380</v>
      </c>
      <c r="F582" s="24" t="s">
        <v>505</v>
      </c>
      <c r="G582" s="24" t="s">
        <v>440</v>
      </c>
      <c r="H582" s="24" t="s">
        <v>52</v>
      </c>
      <c r="I582" s="26">
        <v>25</v>
      </c>
    </row>
    <row r="583" spans="1:9" ht="51.75">
      <c r="A583" s="2"/>
      <c r="B583" s="152" t="s">
        <v>491</v>
      </c>
      <c r="C583" s="84" t="s">
        <v>330</v>
      </c>
      <c r="D583" s="84" t="s">
        <v>318</v>
      </c>
      <c r="E583" s="24" t="s">
        <v>380</v>
      </c>
      <c r="F583" s="24" t="s">
        <v>505</v>
      </c>
      <c r="G583" s="24" t="s">
        <v>492</v>
      </c>
      <c r="H583" s="24" t="s">
        <v>239</v>
      </c>
      <c r="I583" s="85">
        <f>31208.7+436.2+4172.5</f>
        <v>35817.4</v>
      </c>
    </row>
    <row r="584" spans="1:9" ht="34.5">
      <c r="A584" s="2"/>
      <c r="B584" s="152" t="s">
        <v>590</v>
      </c>
      <c r="C584" s="84" t="s">
        <v>330</v>
      </c>
      <c r="D584" s="84" t="s">
        <v>318</v>
      </c>
      <c r="E584" s="24" t="s">
        <v>380</v>
      </c>
      <c r="F584" s="24" t="s">
        <v>505</v>
      </c>
      <c r="G584" s="24" t="s">
        <v>492</v>
      </c>
      <c r="H584" s="24" t="s">
        <v>684</v>
      </c>
      <c r="I584" s="26">
        <v>1024.6</v>
      </c>
    </row>
    <row r="585" spans="1:9" ht="17.25">
      <c r="A585" s="2"/>
      <c r="B585" s="152" t="s">
        <v>15</v>
      </c>
      <c r="C585" s="84" t="s">
        <v>330</v>
      </c>
      <c r="D585" s="84" t="s">
        <v>318</v>
      </c>
      <c r="E585" s="24" t="s">
        <v>380</v>
      </c>
      <c r="F585" s="24" t="s">
        <v>505</v>
      </c>
      <c r="G585" s="24" t="s">
        <v>466</v>
      </c>
      <c r="H585" s="24" t="s">
        <v>239</v>
      </c>
      <c r="I585" s="85">
        <v>28</v>
      </c>
    </row>
    <row r="586" spans="1:9" ht="17.25">
      <c r="A586" s="2"/>
      <c r="B586" s="67" t="s">
        <v>53</v>
      </c>
      <c r="C586" s="96" t="s">
        <v>330</v>
      </c>
      <c r="D586" s="96" t="s">
        <v>318</v>
      </c>
      <c r="E586" s="88" t="s">
        <v>380</v>
      </c>
      <c r="F586" s="88" t="s">
        <v>505</v>
      </c>
      <c r="G586" s="88" t="s">
        <v>466</v>
      </c>
      <c r="H586" s="88" t="s">
        <v>52</v>
      </c>
      <c r="I586" s="97">
        <f>92.8+500-0.1</f>
        <v>592.6999999999999</v>
      </c>
    </row>
    <row r="587" spans="1:9" ht="17.25">
      <c r="A587" s="2"/>
      <c r="B587" s="56" t="s">
        <v>86</v>
      </c>
      <c r="C587" s="8" t="s">
        <v>330</v>
      </c>
      <c r="D587" s="8" t="s">
        <v>318</v>
      </c>
      <c r="E587" s="9" t="s">
        <v>380</v>
      </c>
      <c r="F587" s="9" t="s">
        <v>87</v>
      </c>
      <c r="G587" s="9"/>
      <c r="H587" s="9"/>
      <c r="I587" s="10">
        <f>I588</f>
        <v>1300.4</v>
      </c>
    </row>
    <row r="588" spans="1:9" ht="51.75">
      <c r="A588" s="2"/>
      <c r="B588" s="15" t="s">
        <v>223</v>
      </c>
      <c r="C588" s="131" t="s">
        <v>330</v>
      </c>
      <c r="D588" s="131" t="s">
        <v>318</v>
      </c>
      <c r="E588" s="91" t="s">
        <v>380</v>
      </c>
      <c r="F588" s="91" t="s">
        <v>88</v>
      </c>
      <c r="G588" s="91"/>
      <c r="H588" s="91"/>
      <c r="I588" s="111">
        <f>SUM(I589:I591)</f>
        <v>1300.4</v>
      </c>
    </row>
    <row r="589" spans="1:9" ht="18">
      <c r="A589" s="2"/>
      <c r="B589" s="47" t="s">
        <v>53</v>
      </c>
      <c r="C589" s="200" t="s">
        <v>330</v>
      </c>
      <c r="D589" s="200" t="s">
        <v>318</v>
      </c>
      <c r="E589" s="63" t="s">
        <v>380</v>
      </c>
      <c r="F589" s="63" t="s">
        <v>88</v>
      </c>
      <c r="G589" s="63" t="s">
        <v>326</v>
      </c>
      <c r="H589" s="63" t="s">
        <v>52</v>
      </c>
      <c r="I589" s="49">
        <v>557.6</v>
      </c>
    </row>
    <row r="590" spans="1:9" ht="17.25">
      <c r="A590" s="2"/>
      <c r="B590" s="152" t="s">
        <v>658</v>
      </c>
      <c r="C590" s="84" t="s">
        <v>330</v>
      </c>
      <c r="D590" s="84" t="s">
        <v>318</v>
      </c>
      <c r="E590" s="24" t="s">
        <v>380</v>
      </c>
      <c r="F590" s="24" t="s">
        <v>88</v>
      </c>
      <c r="G590" s="24" t="s">
        <v>326</v>
      </c>
      <c r="H590" s="24" t="s">
        <v>239</v>
      </c>
      <c r="I590" s="85">
        <v>370</v>
      </c>
    </row>
    <row r="591" spans="1:9" ht="34.5">
      <c r="A591" s="2"/>
      <c r="B591" s="73" t="s">
        <v>590</v>
      </c>
      <c r="C591" s="96" t="s">
        <v>330</v>
      </c>
      <c r="D591" s="96" t="s">
        <v>318</v>
      </c>
      <c r="E591" s="88" t="s">
        <v>380</v>
      </c>
      <c r="F591" s="88" t="s">
        <v>88</v>
      </c>
      <c r="G591" s="88" t="s">
        <v>326</v>
      </c>
      <c r="H591" s="88" t="s">
        <v>684</v>
      </c>
      <c r="I591" s="97">
        <v>372.8</v>
      </c>
    </row>
    <row r="592" spans="1:9" ht="17.25">
      <c r="A592" s="2"/>
      <c r="B592" s="174" t="s">
        <v>5</v>
      </c>
      <c r="C592" s="215" t="s">
        <v>330</v>
      </c>
      <c r="D592" s="215" t="s">
        <v>318</v>
      </c>
      <c r="E592" s="156" t="s">
        <v>380</v>
      </c>
      <c r="F592" s="156" t="s">
        <v>6</v>
      </c>
      <c r="G592" s="134"/>
      <c r="H592" s="134"/>
      <c r="I592" s="193">
        <f>I593</f>
        <v>12497.800000000001</v>
      </c>
    </row>
    <row r="593" spans="1:9" ht="17.25">
      <c r="A593" s="2"/>
      <c r="B593" s="287" t="s">
        <v>7</v>
      </c>
      <c r="C593" s="194" t="s">
        <v>330</v>
      </c>
      <c r="D593" s="194" t="s">
        <v>318</v>
      </c>
      <c r="E593" s="195" t="s">
        <v>380</v>
      </c>
      <c r="F593" s="195" t="s">
        <v>8</v>
      </c>
      <c r="G593" s="28"/>
      <c r="H593" s="36"/>
      <c r="I593" s="288">
        <f>I594+I595+I596+I597</f>
        <v>12497.800000000001</v>
      </c>
    </row>
    <row r="594" spans="1:9" ht="34.5">
      <c r="A594" s="2"/>
      <c r="B594" s="289" t="s">
        <v>10</v>
      </c>
      <c r="C594" s="21" t="s">
        <v>330</v>
      </c>
      <c r="D594" s="21" t="s">
        <v>318</v>
      </c>
      <c r="E594" s="21" t="s">
        <v>380</v>
      </c>
      <c r="F594" s="21" t="s">
        <v>8</v>
      </c>
      <c r="G594" s="21" t="s">
        <v>326</v>
      </c>
      <c r="H594" s="79" t="s">
        <v>11</v>
      </c>
      <c r="I594" s="22">
        <v>2587.1</v>
      </c>
    </row>
    <row r="595" spans="1:9" ht="34.5">
      <c r="A595" s="2"/>
      <c r="B595" s="152" t="s">
        <v>10</v>
      </c>
      <c r="C595" s="24" t="s">
        <v>330</v>
      </c>
      <c r="D595" s="24" t="s">
        <v>318</v>
      </c>
      <c r="E595" s="24" t="s">
        <v>380</v>
      </c>
      <c r="F595" s="24" t="s">
        <v>8</v>
      </c>
      <c r="G595" s="24" t="s">
        <v>440</v>
      </c>
      <c r="H595" s="31" t="s">
        <v>11</v>
      </c>
      <c r="I595" s="26">
        <f>3181.3-6.4</f>
        <v>3174.9</v>
      </c>
    </row>
    <row r="596" spans="1:9" ht="34.5">
      <c r="A596" s="2"/>
      <c r="B596" s="140" t="s">
        <v>10</v>
      </c>
      <c r="C596" s="18" t="s">
        <v>330</v>
      </c>
      <c r="D596" s="18" t="s">
        <v>318</v>
      </c>
      <c r="E596" s="18" t="s">
        <v>380</v>
      </c>
      <c r="F596" s="18" t="s">
        <v>8</v>
      </c>
      <c r="G596" s="18" t="s">
        <v>366</v>
      </c>
      <c r="H596" s="37" t="s">
        <v>11</v>
      </c>
      <c r="I596" s="38">
        <f>6043.5-9.5-230.3</f>
        <v>5803.7</v>
      </c>
    </row>
    <row r="597" spans="1:9" ht="34.5">
      <c r="A597" s="2"/>
      <c r="B597" s="73" t="s">
        <v>10</v>
      </c>
      <c r="C597" s="88" t="s">
        <v>330</v>
      </c>
      <c r="D597" s="88" t="s">
        <v>318</v>
      </c>
      <c r="E597" s="88" t="s">
        <v>380</v>
      </c>
      <c r="F597" s="88" t="s">
        <v>8</v>
      </c>
      <c r="G597" s="88" t="s">
        <v>466</v>
      </c>
      <c r="H597" s="41" t="s">
        <v>11</v>
      </c>
      <c r="I597" s="42">
        <f>685.9+9.5+236.7</f>
        <v>932.0999999999999</v>
      </c>
    </row>
    <row r="598" spans="1:9" ht="17.25">
      <c r="A598" s="2"/>
      <c r="B598" s="7" t="s">
        <v>287</v>
      </c>
      <c r="C598" s="8" t="s">
        <v>330</v>
      </c>
      <c r="D598" s="8" t="s">
        <v>318</v>
      </c>
      <c r="E598" s="9" t="s">
        <v>380</v>
      </c>
      <c r="F598" s="9" t="s">
        <v>506</v>
      </c>
      <c r="G598" s="9"/>
      <c r="H598" s="9"/>
      <c r="I598" s="10">
        <f>I599+I603</f>
        <v>9890.2</v>
      </c>
    </row>
    <row r="599" spans="1:9" ht="41.25" customHeight="1">
      <c r="A599" s="2"/>
      <c r="B599" s="15" t="s">
        <v>202</v>
      </c>
      <c r="C599" s="131" t="s">
        <v>330</v>
      </c>
      <c r="D599" s="131" t="s">
        <v>318</v>
      </c>
      <c r="E599" s="91" t="s">
        <v>380</v>
      </c>
      <c r="F599" s="91" t="s">
        <v>507</v>
      </c>
      <c r="G599" s="91"/>
      <c r="H599" s="91"/>
      <c r="I599" s="111">
        <f>I600+I602+I601</f>
        <v>8231.800000000001</v>
      </c>
    </row>
    <row r="600" spans="1:9" ht="51.75">
      <c r="A600" s="2"/>
      <c r="B600" s="268" t="s">
        <v>571</v>
      </c>
      <c r="C600" s="48" t="s">
        <v>330</v>
      </c>
      <c r="D600" s="82" t="s">
        <v>318</v>
      </c>
      <c r="E600" s="48" t="s">
        <v>380</v>
      </c>
      <c r="F600" s="48" t="s">
        <v>507</v>
      </c>
      <c r="G600" s="48" t="s">
        <v>326</v>
      </c>
      <c r="H600" s="48" t="s">
        <v>203</v>
      </c>
      <c r="I600" s="83">
        <f>1943.2-53.8</f>
        <v>1889.4</v>
      </c>
    </row>
    <row r="601" spans="1:9" ht="51.75">
      <c r="A601" s="2"/>
      <c r="B601" s="35" t="s">
        <v>571</v>
      </c>
      <c r="C601" s="24" t="s">
        <v>330</v>
      </c>
      <c r="D601" s="84" t="s">
        <v>318</v>
      </c>
      <c r="E601" s="24" t="s">
        <v>380</v>
      </c>
      <c r="F601" s="24" t="s">
        <v>507</v>
      </c>
      <c r="G601" s="24" t="s">
        <v>440</v>
      </c>
      <c r="H601" s="24" t="s">
        <v>203</v>
      </c>
      <c r="I601" s="85">
        <f>4322-1646.4</f>
        <v>2675.6</v>
      </c>
    </row>
    <row r="602" spans="1:9" ht="51.75">
      <c r="A602" s="2"/>
      <c r="B602" s="39" t="s">
        <v>571</v>
      </c>
      <c r="C602" s="133" t="s">
        <v>330</v>
      </c>
      <c r="D602" s="133" t="s">
        <v>318</v>
      </c>
      <c r="E602" s="134" t="s">
        <v>380</v>
      </c>
      <c r="F602" s="134" t="s">
        <v>507</v>
      </c>
      <c r="G602" s="134" t="s">
        <v>466</v>
      </c>
      <c r="H602" s="88" t="s">
        <v>203</v>
      </c>
      <c r="I602" s="97">
        <f>2183.5+1646.4-163.1</f>
        <v>3666.8</v>
      </c>
    </row>
    <row r="603" spans="1:9" ht="51.75">
      <c r="A603" s="2"/>
      <c r="B603" s="225" t="s">
        <v>177</v>
      </c>
      <c r="C603" s="11" t="s">
        <v>330</v>
      </c>
      <c r="D603" s="11" t="s">
        <v>318</v>
      </c>
      <c r="E603" s="12" t="s">
        <v>380</v>
      </c>
      <c r="F603" s="12" t="s">
        <v>173</v>
      </c>
      <c r="G603" s="57"/>
      <c r="H603" s="57"/>
      <c r="I603" s="10">
        <f>I604</f>
        <v>1658.4</v>
      </c>
    </row>
    <row r="604" spans="1:9" ht="51.75">
      <c r="A604" s="2"/>
      <c r="B604" s="269" t="s">
        <v>815</v>
      </c>
      <c r="C604" s="44" t="s">
        <v>330</v>
      </c>
      <c r="D604" s="44" t="s">
        <v>318</v>
      </c>
      <c r="E604" s="45" t="s">
        <v>380</v>
      </c>
      <c r="F604" s="45" t="s">
        <v>813</v>
      </c>
      <c r="G604" s="79"/>
      <c r="H604" s="79"/>
      <c r="I604" s="6">
        <f>I605+I606+I607</f>
        <v>1658.4</v>
      </c>
    </row>
    <row r="605" spans="1:9" ht="51.75">
      <c r="A605" s="2"/>
      <c r="B605" s="227" t="s">
        <v>802</v>
      </c>
      <c r="C605" s="63" t="s">
        <v>330</v>
      </c>
      <c r="D605" s="63" t="s">
        <v>318</v>
      </c>
      <c r="E605" s="63" t="s">
        <v>380</v>
      </c>
      <c r="F605" s="63" t="s">
        <v>813</v>
      </c>
      <c r="G605" s="63" t="s">
        <v>326</v>
      </c>
      <c r="H605" s="63" t="s">
        <v>814</v>
      </c>
      <c r="I605" s="83">
        <v>815.5</v>
      </c>
    </row>
    <row r="606" spans="1:9" ht="51.75">
      <c r="A606" s="2"/>
      <c r="B606" s="229" t="s">
        <v>802</v>
      </c>
      <c r="C606" s="31" t="s">
        <v>330</v>
      </c>
      <c r="D606" s="31" t="s">
        <v>318</v>
      </c>
      <c r="E606" s="31" t="s">
        <v>380</v>
      </c>
      <c r="F606" s="31" t="s">
        <v>813</v>
      </c>
      <c r="G606" s="31" t="s">
        <v>440</v>
      </c>
      <c r="H606" s="31" t="s">
        <v>814</v>
      </c>
      <c r="I606" s="85">
        <v>266</v>
      </c>
    </row>
    <row r="607" spans="1:9" ht="51.75">
      <c r="A607" s="2"/>
      <c r="B607" s="226" t="s">
        <v>802</v>
      </c>
      <c r="C607" s="41" t="s">
        <v>330</v>
      </c>
      <c r="D607" s="41" t="s">
        <v>318</v>
      </c>
      <c r="E607" s="41" t="s">
        <v>380</v>
      </c>
      <c r="F607" s="41" t="s">
        <v>813</v>
      </c>
      <c r="G607" s="41" t="s">
        <v>466</v>
      </c>
      <c r="H607" s="41" t="s">
        <v>814</v>
      </c>
      <c r="I607" s="97">
        <v>576.9</v>
      </c>
    </row>
    <row r="608" spans="1:9" ht="17.25">
      <c r="A608" s="2"/>
      <c r="B608" s="187" t="s">
        <v>354</v>
      </c>
      <c r="C608" s="50" t="s">
        <v>330</v>
      </c>
      <c r="D608" s="50" t="s">
        <v>318</v>
      </c>
      <c r="E608" s="50" t="s">
        <v>380</v>
      </c>
      <c r="F608" s="50" t="s">
        <v>350</v>
      </c>
      <c r="G608" s="13"/>
      <c r="H608" s="13"/>
      <c r="I608" s="10">
        <f>I609+I617</f>
        <v>297455.5</v>
      </c>
    </row>
    <row r="609" spans="1:9" ht="66" customHeight="1">
      <c r="A609" s="2"/>
      <c r="B609" s="187" t="s">
        <v>726</v>
      </c>
      <c r="C609" s="50" t="s">
        <v>330</v>
      </c>
      <c r="D609" s="50" t="s">
        <v>318</v>
      </c>
      <c r="E609" s="50" t="s">
        <v>380</v>
      </c>
      <c r="F609" s="50" t="s">
        <v>458</v>
      </c>
      <c r="G609" s="13"/>
      <c r="H609" s="13"/>
      <c r="I609" s="10">
        <f>I610+I615</f>
        <v>12848.2</v>
      </c>
    </row>
    <row r="610" spans="1:9" ht="41.25" customHeight="1">
      <c r="A610" s="2"/>
      <c r="B610" s="270" t="s">
        <v>818</v>
      </c>
      <c r="C610" s="92" t="s">
        <v>330</v>
      </c>
      <c r="D610" s="92" t="s">
        <v>318</v>
      </c>
      <c r="E610" s="92" t="s">
        <v>380</v>
      </c>
      <c r="F610" s="92" t="s">
        <v>816</v>
      </c>
      <c r="G610" s="21"/>
      <c r="H610" s="21"/>
      <c r="I610" s="6">
        <f>I611+I612+I614+I613</f>
        <v>4446.900000000001</v>
      </c>
    </row>
    <row r="611" spans="1:9" ht="34.5">
      <c r="A611" s="2"/>
      <c r="B611" s="271" t="s">
        <v>121</v>
      </c>
      <c r="C611" s="48" t="s">
        <v>330</v>
      </c>
      <c r="D611" s="48" t="s">
        <v>318</v>
      </c>
      <c r="E611" s="48" t="s">
        <v>380</v>
      </c>
      <c r="F611" s="48" t="s">
        <v>816</v>
      </c>
      <c r="G611" s="48" t="s">
        <v>326</v>
      </c>
      <c r="H611" s="48" t="s">
        <v>817</v>
      </c>
      <c r="I611" s="49">
        <v>1142.4</v>
      </c>
    </row>
    <row r="612" spans="1:9" ht="34.5">
      <c r="A612" s="2"/>
      <c r="B612" s="230" t="s">
        <v>121</v>
      </c>
      <c r="C612" s="24" t="s">
        <v>330</v>
      </c>
      <c r="D612" s="24" t="s">
        <v>318</v>
      </c>
      <c r="E612" s="24" t="s">
        <v>380</v>
      </c>
      <c r="F612" s="24" t="s">
        <v>816</v>
      </c>
      <c r="G612" s="24" t="s">
        <v>440</v>
      </c>
      <c r="H612" s="24" t="s">
        <v>817</v>
      </c>
      <c r="I612" s="26">
        <f>2415.3-299</f>
        <v>2116.3</v>
      </c>
    </row>
    <row r="613" spans="1:9" ht="34.5">
      <c r="A613" s="2"/>
      <c r="B613" s="230" t="s">
        <v>121</v>
      </c>
      <c r="C613" s="24" t="s">
        <v>330</v>
      </c>
      <c r="D613" s="24" t="s">
        <v>318</v>
      </c>
      <c r="E613" s="24" t="s">
        <v>380</v>
      </c>
      <c r="F613" s="24" t="s">
        <v>816</v>
      </c>
      <c r="G613" s="24" t="s">
        <v>366</v>
      </c>
      <c r="H613" s="24" t="s">
        <v>817</v>
      </c>
      <c r="I613" s="26">
        <v>0</v>
      </c>
    </row>
    <row r="614" spans="1:9" ht="34.5">
      <c r="A614" s="2"/>
      <c r="B614" s="231" t="s">
        <v>121</v>
      </c>
      <c r="C614" s="88" t="s">
        <v>330</v>
      </c>
      <c r="D614" s="88" t="s">
        <v>318</v>
      </c>
      <c r="E614" s="88" t="s">
        <v>380</v>
      </c>
      <c r="F614" s="88" t="s">
        <v>816</v>
      </c>
      <c r="G614" s="88" t="s">
        <v>466</v>
      </c>
      <c r="H614" s="88" t="s">
        <v>817</v>
      </c>
      <c r="I614" s="42">
        <v>1188.2</v>
      </c>
    </row>
    <row r="615" spans="1:9" ht="18.75" customHeight="1">
      <c r="A615" s="2"/>
      <c r="B615" s="211" t="s">
        <v>824</v>
      </c>
      <c r="C615" s="61" t="s">
        <v>330</v>
      </c>
      <c r="D615" s="61" t="s">
        <v>318</v>
      </c>
      <c r="E615" s="61" t="s">
        <v>380</v>
      </c>
      <c r="F615" s="61" t="s">
        <v>823</v>
      </c>
      <c r="G615" s="48"/>
      <c r="H615" s="48"/>
      <c r="I615" s="113">
        <f>I616</f>
        <v>8401.3</v>
      </c>
    </row>
    <row r="616" spans="1:9" ht="34.5">
      <c r="A616" s="2"/>
      <c r="B616" s="231" t="s">
        <v>825</v>
      </c>
      <c r="C616" s="88" t="s">
        <v>330</v>
      </c>
      <c r="D616" s="88" t="s">
        <v>318</v>
      </c>
      <c r="E616" s="88" t="s">
        <v>380</v>
      </c>
      <c r="F616" s="88" t="s">
        <v>823</v>
      </c>
      <c r="G616" s="88" t="s">
        <v>326</v>
      </c>
      <c r="H616" s="88" t="s">
        <v>89</v>
      </c>
      <c r="I616" s="42">
        <v>8401.3</v>
      </c>
    </row>
    <row r="617" spans="1:9" ht="76.5" customHeight="1">
      <c r="A617" s="2"/>
      <c r="B617" s="290" t="s">
        <v>725</v>
      </c>
      <c r="C617" s="50" t="s">
        <v>330</v>
      </c>
      <c r="D617" s="50" t="s">
        <v>318</v>
      </c>
      <c r="E617" s="50" t="s">
        <v>380</v>
      </c>
      <c r="F617" s="50" t="s">
        <v>149</v>
      </c>
      <c r="G617" s="13"/>
      <c r="H617" s="13"/>
      <c r="I617" s="10">
        <f>I618</f>
        <v>284607.3</v>
      </c>
    </row>
    <row r="618" spans="1:9" ht="99" customHeight="1">
      <c r="A618" s="2"/>
      <c r="B618" s="291" t="s">
        <v>522</v>
      </c>
      <c r="C618" s="50" t="s">
        <v>330</v>
      </c>
      <c r="D618" s="50" t="s">
        <v>318</v>
      </c>
      <c r="E618" s="50" t="s">
        <v>380</v>
      </c>
      <c r="F618" s="50" t="s">
        <v>0</v>
      </c>
      <c r="G618" s="13"/>
      <c r="H618" s="13"/>
      <c r="I618" s="10">
        <f>I619+I620+I621</f>
        <v>284607.3</v>
      </c>
    </row>
    <row r="619" spans="1:9" ht="108.75" customHeight="1">
      <c r="A619" s="2"/>
      <c r="B619" s="271" t="s">
        <v>521</v>
      </c>
      <c r="C619" s="48" t="s">
        <v>330</v>
      </c>
      <c r="D619" s="48" t="s">
        <v>318</v>
      </c>
      <c r="E619" s="48" t="s">
        <v>380</v>
      </c>
      <c r="F619" s="48" t="s">
        <v>0</v>
      </c>
      <c r="G619" s="48" t="s">
        <v>326</v>
      </c>
      <c r="H619" s="48" t="s">
        <v>254</v>
      </c>
      <c r="I619" s="83">
        <f>65266.1+10392.1</f>
        <v>75658.2</v>
      </c>
    </row>
    <row r="620" spans="1:9" ht="104.25">
      <c r="A620" s="2"/>
      <c r="B620" s="230" t="s">
        <v>521</v>
      </c>
      <c r="C620" s="24" t="s">
        <v>330</v>
      </c>
      <c r="D620" s="24" t="s">
        <v>318</v>
      </c>
      <c r="E620" s="24" t="s">
        <v>380</v>
      </c>
      <c r="F620" s="24" t="s">
        <v>0</v>
      </c>
      <c r="G620" s="24" t="s">
        <v>440</v>
      </c>
      <c r="H620" s="24" t="s">
        <v>254</v>
      </c>
      <c r="I620" s="85">
        <f>145314.3-32919.5</f>
        <v>112394.79999999999</v>
      </c>
    </row>
    <row r="621" spans="1:9" ht="104.25">
      <c r="A621" s="2"/>
      <c r="B621" s="231" t="s">
        <v>521</v>
      </c>
      <c r="C621" s="88" t="s">
        <v>330</v>
      </c>
      <c r="D621" s="88" t="s">
        <v>318</v>
      </c>
      <c r="E621" s="88" t="s">
        <v>380</v>
      </c>
      <c r="F621" s="88" t="s">
        <v>0</v>
      </c>
      <c r="G621" s="88" t="s">
        <v>492</v>
      </c>
      <c r="H621" s="88" t="s">
        <v>254</v>
      </c>
      <c r="I621" s="97">
        <f>48095.1+32919.5+15539.7</f>
        <v>96554.3</v>
      </c>
    </row>
    <row r="622" spans="1:9" ht="24" customHeight="1">
      <c r="A622" s="2"/>
      <c r="B622" s="234" t="s">
        <v>467</v>
      </c>
      <c r="C622" s="50" t="s">
        <v>330</v>
      </c>
      <c r="D622" s="50" t="s">
        <v>318</v>
      </c>
      <c r="E622" s="50" t="s">
        <v>380</v>
      </c>
      <c r="F622" s="50" t="s">
        <v>468</v>
      </c>
      <c r="G622" s="13"/>
      <c r="H622" s="134"/>
      <c r="I622" s="193">
        <f>I623+I626</f>
        <v>892.8</v>
      </c>
    </row>
    <row r="623" spans="1:9" ht="34.5">
      <c r="A623" s="2"/>
      <c r="B623" s="248" t="s">
        <v>472</v>
      </c>
      <c r="C623" s="92" t="s">
        <v>330</v>
      </c>
      <c r="D623" s="92" t="s">
        <v>318</v>
      </c>
      <c r="E623" s="92" t="s">
        <v>380</v>
      </c>
      <c r="F623" s="92" t="s">
        <v>473</v>
      </c>
      <c r="G623" s="21"/>
      <c r="H623" s="21"/>
      <c r="I623" s="6">
        <f>I624+I625</f>
        <v>742.8</v>
      </c>
    </row>
    <row r="624" spans="1:9" ht="39.75" customHeight="1">
      <c r="A624" s="2"/>
      <c r="B624" s="272" t="s">
        <v>457</v>
      </c>
      <c r="C624" s="48" t="s">
        <v>330</v>
      </c>
      <c r="D624" s="48" t="s">
        <v>318</v>
      </c>
      <c r="E624" s="48" t="s">
        <v>380</v>
      </c>
      <c r="F624" s="48" t="s">
        <v>473</v>
      </c>
      <c r="G624" s="48" t="s">
        <v>233</v>
      </c>
      <c r="H624" s="48" t="s">
        <v>477</v>
      </c>
      <c r="I624" s="83">
        <f>438.1+3.9</f>
        <v>442</v>
      </c>
    </row>
    <row r="625" spans="1:9" ht="39.75" customHeight="1">
      <c r="A625" s="2"/>
      <c r="B625" s="273" t="s">
        <v>457</v>
      </c>
      <c r="C625" s="88" t="s">
        <v>330</v>
      </c>
      <c r="D625" s="88" t="s">
        <v>318</v>
      </c>
      <c r="E625" s="88" t="s">
        <v>380</v>
      </c>
      <c r="F625" s="88" t="s">
        <v>473</v>
      </c>
      <c r="G625" s="88" t="s">
        <v>466</v>
      </c>
      <c r="H625" s="88" t="s">
        <v>477</v>
      </c>
      <c r="I625" s="97">
        <v>300.8</v>
      </c>
    </row>
    <row r="626" spans="1:9" ht="39.75" customHeight="1">
      <c r="A626" s="2"/>
      <c r="B626" s="248" t="s">
        <v>717</v>
      </c>
      <c r="C626" s="92" t="s">
        <v>330</v>
      </c>
      <c r="D626" s="92" t="s">
        <v>318</v>
      </c>
      <c r="E626" s="92" t="s">
        <v>380</v>
      </c>
      <c r="F626" s="92" t="s">
        <v>453</v>
      </c>
      <c r="G626" s="21"/>
      <c r="H626" s="21"/>
      <c r="I626" s="6">
        <f>I627+I628</f>
        <v>150</v>
      </c>
    </row>
    <row r="627" spans="1:9" ht="39.75" customHeight="1">
      <c r="A627" s="2"/>
      <c r="B627" s="272" t="s">
        <v>457</v>
      </c>
      <c r="C627" s="48" t="s">
        <v>330</v>
      </c>
      <c r="D627" s="48" t="s">
        <v>318</v>
      </c>
      <c r="E627" s="48" t="s">
        <v>380</v>
      </c>
      <c r="F627" s="48" t="s">
        <v>453</v>
      </c>
      <c r="G627" s="48" t="s">
        <v>233</v>
      </c>
      <c r="H627" s="48" t="s">
        <v>477</v>
      </c>
      <c r="I627" s="83">
        <v>110.5</v>
      </c>
    </row>
    <row r="628" spans="1:9" ht="39.75" customHeight="1">
      <c r="A628" s="2"/>
      <c r="B628" s="273" t="s">
        <v>457</v>
      </c>
      <c r="C628" s="88" t="s">
        <v>330</v>
      </c>
      <c r="D628" s="88" t="s">
        <v>318</v>
      </c>
      <c r="E628" s="88" t="s">
        <v>380</v>
      </c>
      <c r="F628" s="88" t="s">
        <v>453</v>
      </c>
      <c r="G628" s="88" t="s">
        <v>466</v>
      </c>
      <c r="H628" s="88" t="s">
        <v>477</v>
      </c>
      <c r="I628" s="97">
        <v>39.5</v>
      </c>
    </row>
    <row r="629" spans="1:9" ht="17.25">
      <c r="A629" s="2"/>
      <c r="B629" s="237" t="s">
        <v>184</v>
      </c>
      <c r="C629" s="11" t="s">
        <v>330</v>
      </c>
      <c r="D629" s="11" t="s">
        <v>318</v>
      </c>
      <c r="E629" s="12" t="s">
        <v>380</v>
      </c>
      <c r="F629" s="12" t="s">
        <v>409</v>
      </c>
      <c r="G629" s="57"/>
      <c r="H629" s="57"/>
      <c r="I629" s="14">
        <f>I646+I630+I642+I639</f>
        <v>6165.3</v>
      </c>
    </row>
    <row r="630" spans="1:9" ht="37.5" customHeight="1">
      <c r="A630" s="2"/>
      <c r="B630" s="234" t="s">
        <v>705</v>
      </c>
      <c r="C630" s="155" t="s">
        <v>330</v>
      </c>
      <c r="D630" s="155" t="s">
        <v>318</v>
      </c>
      <c r="E630" s="155" t="s">
        <v>380</v>
      </c>
      <c r="F630" s="155" t="s">
        <v>512</v>
      </c>
      <c r="G630" s="134"/>
      <c r="H630" s="134"/>
      <c r="I630" s="46">
        <f>I631+I635</f>
        <v>1353.4</v>
      </c>
    </row>
    <row r="631" spans="1:9" ht="34.5">
      <c r="A631" s="2"/>
      <c r="B631" s="188" t="s">
        <v>446</v>
      </c>
      <c r="C631" s="4" t="s">
        <v>330</v>
      </c>
      <c r="D631" s="4" t="s">
        <v>318</v>
      </c>
      <c r="E631" s="4" t="s">
        <v>380</v>
      </c>
      <c r="F631" s="92" t="s">
        <v>652</v>
      </c>
      <c r="G631" s="21"/>
      <c r="H631" s="21"/>
      <c r="I631" s="46">
        <f>I632+I633+I634</f>
        <v>732.5</v>
      </c>
    </row>
    <row r="632" spans="1:9" ht="17.25">
      <c r="A632" s="2"/>
      <c r="B632" s="94" t="s">
        <v>658</v>
      </c>
      <c r="C632" s="82" t="s">
        <v>330</v>
      </c>
      <c r="D632" s="82" t="s">
        <v>318</v>
      </c>
      <c r="E632" s="82" t="s">
        <v>380</v>
      </c>
      <c r="F632" s="48" t="s">
        <v>652</v>
      </c>
      <c r="G632" s="48" t="s">
        <v>326</v>
      </c>
      <c r="H632" s="48" t="s">
        <v>239</v>
      </c>
      <c r="I632" s="49">
        <v>318.8</v>
      </c>
    </row>
    <row r="633" spans="1:9" ht="34.5">
      <c r="A633" s="2"/>
      <c r="B633" s="65" t="s">
        <v>439</v>
      </c>
      <c r="C633" s="84" t="s">
        <v>330</v>
      </c>
      <c r="D633" s="84" t="s">
        <v>318</v>
      </c>
      <c r="E633" s="84" t="s">
        <v>380</v>
      </c>
      <c r="F633" s="24" t="s">
        <v>652</v>
      </c>
      <c r="G633" s="24" t="s">
        <v>440</v>
      </c>
      <c r="H633" s="24" t="s">
        <v>239</v>
      </c>
      <c r="I633" s="26">
        <v>90.9</v>
      </c>
    </row>
    <row r="634" spans="1:9" ht="17.25">
      <c r="A634" s="2"/>
      <c r="B634" s="67" t="s">
        <v>15</v>
      </c>
      <c r="C634" s="96" t="s">
        <v>330</v>
      </c>
      <c r="D634" s="96" t="s">
        <v>318</v>
      </c>
      <c r="E634" s="96" t="s">
        <v>380</v>
      </c>
      <c r="F634" s="88" t="s">
        <v>652</v>
      </c>
      <c r="G634" s="88" t="s">
        <v>466</v>
      </c>
      <c r="H634" s="88" t="s">
        <v>239</v>
      </c>
      <c r="I634" s="42">
        <v>322.8</v>
      </c>
    </row>
    <row r="635" spans="1:9" ht="34.5">
      <c r="A635" s="2"/>
      <c r="B635" s="270" t="s">
        <v>737</v>
      </c>
      <c r="C635" s="4" t="s">
        <v>330</v>
      </c>
      <c r="D635" s="4" t="s">
        <v>318</v>
      </c>
      <c r="E635" s="4" t="s">
        <v>380</v>
      </c>
      <c r="F635" s="92" t="s">
        <v>653</v>
      </c>
      <c r="G635" s="21"/>
      <c r="H635" s="21"/>
      <c r="I635" s="6">
        <f>I636+I637+I638</f>
        <v>620.9</v>
      </c>
    </row>
    <row r="636" spans="1:9" ht="17.25">
      <c r="A636" s="2"/>
      <c r="B636" s="94" t="s">
        <v>658</v>
      </c>
      <c r="C636" s="82" t="s">
        <v>330</v>
      </c>
      <c r="D636" s="82" t="s">
        <v>318</v>
      </c>
      <c r="E636" s="82" t="s">
        <v>380</v>
      </c>
      <c r="F636" s="48" t="s">
        <v>653</v>
      </c>
      <c r="G636" s="48" t="s">
        <v>326</v>
      </c>
      <c r="H636" s="48" t="s">
        <v>239</v>
      </c>
      <c r="I636" s="49">
        <v>262.2</v>
      </c>
    </row>
    <row r="637" spans="1:9" ht="34.5">
      <c r="A637" s="2"/>
      <c r="B637" s="65" t="s">
        <v>439</v>
      </c>
      <c r="C637" s="84" t="s">
        <v>330</v>
      </c>
      <c r="D637" s="84" t="s">
        <v>318</v>
      </c>
      <c r="E637" s="84" t="s">
        <v>380</v>
      </c>
      <c r="F637" s="24" t="s">
        <v>653</v>
      </c>
      <c r="G637" s="24" t="s">
        <v>440</v>
      </c>
      <c r="H637" s="24" t="s">
        <v>239</v>
      </c>
      <c r="I637" s="26">
        <v>254.1</v>
      </c>
    </row>
    <row r="638" spans="1:9" ht="17.25">
      <c r="A638" s="2"/>
      <c r="B638" s="67" t="s">
        <v>15</v>
      </c>
      <c r="C638" s="96" t="s">
        <v>330</v>
      </c>
      <c r="D638" s="96" t="s">
        <v>318</v>
      </c>
      <c r="E638" s="96" t="s">
        <v>380</v>
      </c>
      <c r="F638" s="88" t="s">
        <v>653</v>
      </c>
      <c r="G638" s="88" t="s">
        <v>466</v>
      </c>
      <c r="H638" s="88" t="s">
        <v>239</v>
      </c>
      <c r="I638" s="42">
        <v>104.6</v>
      </c>
    </row>
    <row r="639" spans="1:9" ht="69">
      <c r="A639" s="2"/>
      <c r="B639" s="234" t="s">
        <v>738</v>
      </c>
      <c r="C639" s="155" t="s">
        <v>330</v>
      </c>
      <c r="D639" s="155" t="s">
        <v>318</v>
      </c>
      <c r="E639" s="155" t="s">
        <v>380</v>
      </c>
      <c r="F639" s="155" t="s">
        <v>655</v>
      </c>
      <c r="G639" s="134"/>
      <c r="H639" s="134"/>
      <c r="I639" s="46">
        <f>I640</f>
        <v>100</v>
      </c>
    </row>
    <row r="640" spans="1:9" ht="34.5">
      <c r="A640" s="2"/>
      <c r="B640" s="188" t="s">
        <v>523</v>
      </c>
      <c r="C640" s="4" t="s">
        <v>330</v>
      </c>
      <c r="D640" s="4" t="s">
        <v>318</v>
      </c>
      <c r="E640" s="4" t="s">
        <v>380</v>
      </c>
      <c r="F640" s="92" t="s">
        <v>524</v>
      </c>
      <c r="G640" s="21"/>
      <c r="H640" s="21"/>
      <c r="I640" s="46">
        <f>I641</f>
        <v>100</v>
      </c>
    </row>
    <row r="641" spans="1:9" ht="17.25">
      <c r="A641" s="2"/>
      <c r="B641" s="152" t="s">
        <v>53</v>
      </c>
      <c r="C641" s="84" t="s">
        <v>330</v>
      </c>
      <c r="D641" s="84" t="s">
        <v>318</v>
      </c>
      <c r="E641" s="84" t="s">
        <v>380</v>
      </c>
      <c r="F641" s="24" t="s">
        <v>524</v>
      </c>
      <c r="G641" s="24" t="s">
        <v>440</v>
      </c>
      <c r="H641" s="24" t="s">
        <v>52</v>
      </c>
      <c r="I641" s="26">
        <v>100</v>
      </c>
    </row>
    <row r="642" spans="1:9" ht="55.5" customHeight="1">
      <c r="A642" s="2"/>
      <c r="B642" s="43" t="s">
        <v>582</v>
      </c>
      <c r="C642" s="143" t="s">
        <v>330</v>
      </c>
      <c r="D642" s="143" t="s">
        <v>318</v>
      </c>
      <c r="E642" s="45" t="s">
        <v>380</v>
      </c>
      <c r="F642" s="45" t="s">
        <v>583</v>
      </c>
      <c r="G642" s="79"/>
      <c r="H642" s="79"/>
      <c r="I642" s="6">
        <f>SUM(I643:I645)</f>
        <v>375.79999999999995</v>
      </c>
    </row>
    <row r="643" spans="1:9" ht="17.25">
      <c r="A643" s="2"/>
      <c r="B643" s="94" t="s">
        <v>658</v>
      </c>
      <c r="C643" s="82" t="s">
        <v>330</v>
      </c>
      <c r="D643" s="82" t="s">
        <v>318</v>
      </c>
      <c r="E643" s="82" t="s">
        <v>380</v>
      </c>
      <c r="F643" s="48" t="s">
        <v>583</v>
      </c>
      <c r="G643" s="48" t="s">
        <v>326</v>
      </c>
      <c r="H643" s="48" t="s">
        <v>239</v>
      </c>
      <c r="I643" s="49">
        <v>33.6</v>
      </c>
    </row>
    <row r="644" spans="1:9" ht="34.5">
      <c r="A644" s="2"/>
      <c r="B644" s="65" t="s">
        <v>439</v>
      </c>
      <c r="C644" s="32" t="s">
        <v>330</v>
      </c>
      <c r="D644" s="32" t="s">
        <v>318</v>
      </c>
      <c r="E644" s="31" t="s">
        <v>380</v>
      </c>
      <c r="F644" s="31" t="s">
        <v>583</v>
      </c>
      <c r="G644" s="31" t="s">
        <v>440</v>
      </c>
      <c r="H644" s="31" t="s">
        <v>239</v>
      </c>
      <c r="I644" s="26">
        <v>199</v>
      </c>
    </row>
    <row r="645" spans="1:9" ht="17.25">
      <c r="A645" s="2"/>
      <c r="B645" s="67" t="s">
        <v>15</v>
      </c>
      <c r="C645" s="40" t="s">
        <v>330</v>
      </c>
      <c r="D645" s="40" t="s">
        <v>318</v>
      </c>
      <c r="E645" s="41" t="s">
        <v>380</v>
      </c>
      <c r="F645" s="41" t="s">
        <v>583</v>
      </c>
      <c r="G645" s="41" t="s">
        <v>466</v>
      </c>
      <c r="H645" s="41" t="s">
        <v>239</v>
      </c>
      <c r="I645" s="42">
        <v>143.2</v>
      </c>
    </row>
    <row r="646" spans="1:9" ht="51.75">
      <c r="A646" s="2"/>
      <c r="B646" s="43" t="s">
        <v>584</v>
      </c>
      <c r="C646" s="143" t="s">
        <v>330</v>
      </c>
      <c r="D646" s="143" t="s">
        <v>318</v>
      </c>
      <c r="E646" s="45" t="s">
        <v>380</v>
      </c>
      <c r="F646" s="45" t="s">
        <v>585</v>
      </c>
      <c r="G646" s="79"/>
      <c r="H646" s="79"/>
      <c r="I646" s="46">
        <f>I647+I648+I649+I650</f>
        <v>4336.1</v>
      </c>
    </row>
    <row r="647" spans="1:9" ht="17.25">
      <c r="A647" s="2"/>
      <c r="B647" s="94" t="s">
        <v>658</v>
      </c>
      <c r="C647" s="115" t="s">
        <v>330</v>
      </c>
      <c r="D647" s="115" t="s">
        <v>318</v>
      </c>
      <c r="E647" s="63" t="s">
        <v>380</v>
      </c>
      <c r="F647" s="63" t="s">
        <v>585</v>
      </c>
      <c r="G647" s="63" t="s">
        <v>326</v>
      </c>
      <c r="H647" s="63" t="s">
        <v>239</v>
      </c>
      <c r="I647" s="49">
        <v>1818.2</v>
      </c>
    </row>
    <row r="648" spans="1:9" ht="34.5">
      <c r="A648" s="2"/>
      <c r="B648" s="65" t="s">
        <v>439</v>
      </c>
      <c r="C648" s="32" t="s">
        <v>330</v>
      </c>
      <c r="D648" s="32" t="s">
        <v>318</v>
      </c>
      <c r="E648" s="31" t="s">
        <v>380</v>
      </c>
      <c r="F648" s="31" t="s">
        <v>585</v>
      </c>
      <c r="G648" s="31" t="s">
        <v>440</v>
      </c>
      <c r="H648" s="31" t="s">
        <v>239</v>
      </c>
      <c r="I648" s="26">
        <v>764.5</v>
      </c>
    </row>
    <row r="649" spans="1:9" ht="17.25">
      <c r="A649" s="2"/>
      <c r="B649" s="152" t="s">
        <v>388</v>
      </c>
      <c r="C649" s="32" t="s">
        <v>330</v>
      </c>
      <c r="D649" s="32" t="s">
        <v>318</v>
      </c>
      <c r="E649" s="31" t="s">
        <v>380</v>
      </c>
      <c r="F649" s="31" t="s">
        <v>585</v>
      </c>
      <c r="G649" s="31" t="s">
        <v>366</v>
      </c>
      <c r="H649" s="31" t="s">
        <v>239</v>
      </c>
      <c r="I649" s="26">
        <v>484.3</v>
      </c>
    </row>
    <row r="650" spans="1:9" ht="17.25">
      <c r="A650" s="2"/>
      <c r="B650" s="73" t="s">
        <v>15</v>
      </c>
      <c r="C650" s="40" t="s">
        <v>330</v>
      </c>
      <c r="D650" s="40" t="s">
        <v>318</v>
      </c>
      <c r="E650" s="41" t="s">
        <v>380</v>
      </c>
      <c r="F650" s="41" t="s">
        <v>585</v>
      </c>
      <c r="G650" s="41" t="s">
        <v>466</v>
      </c>
      <c r="H650" s="41" t="s">
        <v>239</v>
      </c>
      <c r="I650" s="97">
        <f>1195.7+28.4+0.1+44.9</f>
        <v>1269.1000000000001</v>
      </c>
    </row>
    <row r="651" spans="1:9" ht="17.25">
      <c r="A651" s="2"/>
      <c r="B651" s="56" t="s">
        <v>384</v>
      </c>
      <c r="C651" s="78" t="s">
        <v>330</v>
      </c>
      <c r="D651" s="78" t="s">
        <v>318</v>
      </c>
      <c r="E651" s="12" t="s">
        <v>319</v>
      </c>
      <c r="F651" s="13" t="s">
        <v>113</v>
      </c>
      <c r="G651" s="13"/>
      <c r="H651" s="13"/>
      <c r="I651" s="14">
        <f>I652+I661+I656</f>
        <v>1241.5</v>
      </c>
    </row>
    <row r="652" spans="1:9" ht="17.25">
      <c r="A652" s="2"/>
      <c r="B652" s="56" t="s">
        <v>135</v>
      </c>
      <c r="C652" s="78" t="s">
        <v>330</v>
      </c>
      <c r="D652" s="78" t="s">
        <v>318</v>
      </c>
      <c r="E652" s="12" t="s">
        <v>319</v>
      </c>
      <c r="F652" s="12" t="s">
        <v>508</v>
      </c>
      <c r="G652" s="13"/>
      <c r="H652" s="13"/>
      <c r="I652" s="14">
        <f>I653</f>
        <v>291.5</v>
      </c>
    </row>
    <row r="653" spans="1:9" ht="17.25">
      <c r="A653" s="2"/>
      <c r="B653" s="281" t="s">
        <v>613</v>
      </c>
      <c r="C653" s="44" t="s">
        <v>330</v>
      </c>
      <c r="D653" s="44" t="s">
        <v>318</v>
      </c>
      <c r="E653" s="45" t="s">
        <v>319</v>
      </c>
      <c r="F653" s="45" t="s">
        <v>509</v>
      </c>
      <c r="G653" s="21"/>
      <c r="H653" s="21"/>
      <c r="I653" s="19">
        <f>I654+I655</f>
        <v>291.5</v>
      </c>
    </row>
    <row r="654" spans="1:9" ht="17.25">
      <c r="A654" s="2"/>
      <c r="B654" s="250" t="s">
        <v>365</v>
      </c>
      <c r="C654" s="48" t="s">
        <v>330</v>
      </c>
      <c r="D654" s="48" t="s">
        <v>318</v>
      </c>
      <c r="E654" s="48" t="s">
        <v>319</v>
      </c>
      <c r="F654" s="48" t="s">
        <v>509</v>
      </c>
      <c r="G654" s="48" t="s">
        <v>366</v>
      </c>
      <c r="H654" s="48" t="s">
        <v>239</v>
      </c>
      <c r="I654" s="83">
        <v>192.5</v>
      </c>
    </row>
    <row r="655" spans="1:9" ht="17.25">
      <c r="A655" s="2"/>
      <c r="B655" s="255" t="s">
        <v>53</v>
      </c>
      <c r="C655" s="134" t="s">
        <v>330</v>
      </c>
      <c r="D655" s="134" t="s">
        <v>318</v>
      </c>
      <c r="E655" s="134" t="s">
        <v>319</v>
      </c>
      <c r="F655" s="134" t="s">
        <v>509</v>
      </c>
      <c r="G655" s="134" t="s">
        <v>366</v>
      </c>
      <c r="H655" s="134" t="s">
        <v>52</v>
      </c>
      <c r="I655" s="81">
        <v>99</v>
      </c>
    </row>
    <row r="656" spans="1:9" ht="17.25">
      <c r="A656" s="2"/>
      <c r="B656" s="234" t="s">
        <v>467</v>
      </c>
      <c r="C656" s="11" t="s">
        <v>330</v>
      </c>
      <c r="D656" s="11" t="s">
        <v>318</v>
      </c>
      <c r="E656" s="12" t="s">
        <v>319</v>
      </c>
      <c r="F656" s="12" t="s">
        <v>468</v>
      </c>
      <c r="G656" s="13"/>
      <c r="H656" s="13"/>
      <c r="I656" s="6">
        <f>I657+I659</f>
        <v>290</v>
      </c>
    </row>
    <row r="657" spans="1:9" ht="52.5" customHeight="1">
      <c r="A657" s="2"/>
      <c r="B657" s="234" t="s">
        <v>17</v>
      </c>
      <c r="C657" s="16" t="s">
        <v>330</v>
      </c>
      <c r="D657" s="16" t="s">
        <v>318</v>
      </c>
      <c r="E657" s="17" t="s">
        <v>319</v>
      </c>
      <c r="F657" s="17" t="s">
        <v>16</v>
      </c>
      <c r="G657" s="18"/>
      <c r="H657" s="18"/>
      <c r="I657" s="6">
        <f>I658</f>
        <v>90</v>
      </c>
    </row>
    <row r="658" spans="1:9" ht="39.75" customHeight="1">
      <c r="A658" s="2"/>
      <c r="B658" s="255" t="s">
        <v>457</v>
      </c>
      <c r="C658" s="13" t="s">
        <v>330</v>
      </c>
      <c r="D658" s="13" t="s">
        <v>318</v>
      </c>
      <c r="E658" s="13" t="s">
        <v>319</v>
      </c>
      <c r="F658" s="13" t="s">
        <v>16</v>
      </c>
      <c r="G658" s="13" t="s">
        <v>233</v>
      </c>
      <c r="H658" s="13" t="s">
        <v>477</v>
      </c>
      <c r="I658" s="165">
        <f>40+50</f>
        <v>90</v>
      </c>
    </row>
    <row r="659" spans="1:9" ht="39.75" customHeight="1">
      <c r="A659" s="2"/>
      <c r="B659" s="234" t="s">
        <v>442</v>
      </c>
      <c r="C659" s="16" t="s">
        <v>330</v>
      </c>
      <c r="D659" s="16" t="s">
        <v>318</v>
      </c>
      <c r="E659" s="17" t="s">
        <v>319</v>
      </c>
      <c r="F659" s="17" t="s">
        <v>441</v>
      </c>
      <c r="G659" s="18"/>
      <c r="H659" s="18"/>
      <c r="I659" s="6">
        <f>I660</f>
        <v>200</v>
      </c>
    </row>
    <row r="660" spans="1:9" ht="39.75" customHeight="1">
      <c r="A660" s="2"/>
      <c r="B660" s="255" t="s">
        <v>457</v>
      </c>
      <c r="C660" s="13" t="s">
        <v>330</v>
      </c>
      <c r="D660" s="13" t="s">
        <v>318</v>
      </c>
      <c r="E660" s="13" t="s">
        <v>319</v>
      </c>
      <c r="F660" s="13" t="s">
        <v>441</v>
      </c>
      <c r="G660" s="13" t="s">
        <v>233</v>
      </c>
      <c r="H660" s="13" t="s">
        <v>477</v>
      </c>
      <c r="I660" s="165">
        <v>200</v>
      </c>
    </row>
    <row r="661" spans="1:9" ht="17.25">
      <c r="A661" s="2"/>
      <c r="B661" s="292" t="s">
        <v>184</v>
      </c>
      <c r="C661" s="274" t="s">
        <v>330</v>
      </c>
      <c r="D661" s="274" t="s">
        <v>318</v>
      </c>
      <c r="E661" s="70" t="s">
        <v>319</v>
      </c>
      <c r="F661" s="155" t="s">
        <v>409</v>
      </c>
      <c r="G661" s="134"/>
      <c r="H661" s="134"/>
      <c r="I661" s="113">
        <f>I662</f>
        <v>660</v>
      </c>
    </row>
    <row r="662" spans="1:9" ht="34.5">
      <c r="A662" s="2"/>
      <c r="B662" s="293" t="s">
        <v>209</v>
      </c>
      <c r="C662" s="92" t="s">
        <v>330</v>
      </c>
      <c r="D662" s="92" t="s">
        <v>318</v>
      </c>
      <c r="E662" s="92" t="s">
        <v>319</v>
      </c>
      <c r="F662" s="92" t="s">
        <v>210</v>
      </c>
      <c r="G662" s="21"/>
      <c r="H662" s="21"/>
      <c r="I662" s="6">
        <f>I664+I663</f>
        <v>660</v>
      </c>
    </row>
    <row r="663" spans="1:9" ht="34.5">
      <c r="A663" s="2"/>
      <c r="B663" s="250" t="s">
        <v>439</v>
      </c>
      <c r="C663" s="48" t="s">
        <v>330</v>
      </c>
      <c r="D663" s="48" t="s">
        <v>318</v>
      </c>
      <c r="E663" s="48" t="s">
        <v>319</v>
      </c>
      <c r="F663" s="48" t="s">
        <v>210</v>
      </c>
      <c r="G663" s="48" t="s">
        <v>440</v>
      </c>
      <c r="H663" s="48" t="s">
        <v>239</v>
      </c>
      <c r="I663" s="49">
        <v>50</v>
      </c>
    </row>
    <row r="664" spans="1:9" ht="17.25">
      <c r="A664" s="2"/>
      <c r="B664" s="273" t="s">
        <v>365</v>
      </c>
      <c r="C664" s="88" t="s">
        <v>330</v>
      </c>
      <c r="D664" s="88" t="s">
        <v>318</v>
      </c>
      <c r="E664" s="88" t="s">
        <v>319</v>
      </c>
      <c r="F664" s="88" t="s">
        <v>210</v>
      </c>
      <c r="G664" s="88" t="s">
        <v>366</v>
      </c>
      <c r="H664" s="88" t="s">
        <v>239</v>
      </c>
      <c r="I664" s="97">
        <v>610</v>
      </c>
    </row>
    <row r="665" spans="1:9" ht="17.25">
      <c r="A665" s="2"/>
      <c r="B665" s="251" t="s">
        <v>369</v>
      </c>
      <c r="C665" s="11" t="s">
        <v>330</v>
      </c>
      <c r="D665" s="11" t="s">
        <v>318</v>
      </c>
      <c r="E665" s="12" t="s">
        <v>371</v>
      </c>
      <c r="F665" s="9"/>
      <c r="G665" s="9"/>
      <c r="H665" s="9"/>
      <c r="I665" s="10">
        <f>I666+I671+I692+I686+I680+I676</f>
        <v>22343.2</v>
      </c>
    </row>
    <row r="666" spans="1:9" ht="57.75" customHeight="1">
      <c r="A666" s="2"/>
      <c r="B666" s="251" t="s">
        <v>364</v>
      </c>
      <c r="C666" s="11" t="s">
        <v>330</v>
      </c>
      <c r="D666" s="50" t="s">
        <v>318</v>
      </c>
      <c r="E666" s="50" t="s">
        <v>371</v>
      </c>
      <c r="F666" s="50" t="s">
        <v>393</v>
      </c>
      <c r="G666" s="50"/>
      <c r="H666" s="50"/>
      <c r="I666" s="110">
        <f>I667</f>
        <v>5431.299999999999</v>
      </c>
    </row>
    <row r="667" spans="1:9" ht="17.25">
      <c r="A667" s="2"/>
      <c r="B667" s="238" t="s">
        <v>362</v>
      </c>
      <c r="C667" s="16" t="s">
        <v>330</v>
      </c>
      <c r="D667" s="90" t="s">
        <v>318</v>
      </c>
      <c r="E667" s="90" t="s">
        <v>371</v>
      </c>
      <c r="F667" s="90" t="s">
        <v>395</v>
      </c>
      <c r="G667" s="90"/>
      <c r="H667" s="90"/>
      <c r="I667" s="119">
        <f>SUM(I668:I670)</f>
        <v>5431.299999999999</v>
      </c>
    </row>
    <row r="668" spans="1:9" ht="17.25">
      <c r="A668" s="2"/>
      <c r="B668" s="250" t="s">
        <v>365</v>
      </c>
      <c r="C668" s="48" t="s">
        <v>330</v>
      </c>
      <c r="D668" s="48" t="s">
        <v>318</v>
      </c>
      <c r="E668" s="48" t="s">
        <v>371</v>
      </c>
      <c r="F668" s="48" t="s">
        <v>395</v>
      </c>
      <c r="G668" s="48" t="s">
        <v>366</v>
      </c>
      <c r="H668" s="48" t="s">
        <v>239</v>
      </c>
      <c r="I668" s="83">
        <v>978.8</v>
      </c>
    </row>
    <row r="669" spans="1:9" ht="34.5">
      <c r="A669" s="2"/>
      <c r="B669" s="239" t="s">
        <v>483</v>
      </c>
      <c r="C669" s="93" t="s">
        <v>330</v>
      </c>
      <c r="D669" s="93" t="s">
        <v>318</v>
      </c>
      <c r="E669" s="93" t="s">
        <v>371</v>
      </c>
      <c r="F669" s="93" t="s">
        <v>341</v>
      </c>
      <c r="G669" s="93" t="s">
        <v>366</v>
      </c>
      <c r="H669" s="93" t="s">
        <v>239</v>
      </c>
      <c r="I669" s="129">
        <v>4078.1</v>
      </c>
    </row>
    <row r="670" spans="1:9" ht="51.75">
      <c r="A670" s="2"/>
      <c r="B670" s="65" t="s">
        <v>185</v>
      </c>
      <c r="C670" s="84" t="s">
        <v>330</v>
      </c>
      <c r="D670" s="84" t="s">
        <v>318</v>
      </c>
      <c r="E670" s="24" t="s">
        <v>371</v>
      </c>
      <c r="F670" s="24" t="s">
        <v>341</v>
      </c>
      <c r="G670" s="24" t="s">
        <v>366</v>
      </c>
      <c r="H670" s="24" t="s">
        <v>249</v>
      </c>
      <c r="I670" s="85">
        <v>374.4</v>
      </c>
    </row>
    <row r="671" spans="1:9" ht="35.25">
      <c r="A671" s="2"/>
      <c r="B671" s="56" t="s">
        <v>347</v>
      </c>
      <c r="C671" s="78" t="s">
        <v>330</v>
      </c>
      <c r="D671" s="78" t="s">
        <v>318</v>
      </c>
      <c r="E671" s="50" t="s">
        <v>371</v>
      </c>
      <c r="F671" s="50" t="s">
        <v>510</v>
      </c>
      <c r="G671" s="122"/>
      <c r="H671" s="50"/>
      <c r="I671" s="110">
        <f>I672</f>
        <v>2741.4</v>
      </c>
    </row>
    <row r="672" spans="1:9" ht="17.25">
      <c r="A672" s="2"/>
      <c r="B672" s="3" t="s">
        <v>264</v>
      </c>
      <c r="C672" s="143" t="s">
        <v>330</v>
      </c>
      <c r="D672" s="143" t="s">
        <v>318</v>
      </c>
      <c r="E672" s="92" t="s">
        <v>371</v>
      </c>
      <c r="F672" s="92" t="s">
        <v>511</v>
      </c>
      <c r="G672" s="92"/>
      <c r="H672" s="92"/>
      <c r="I672" s="124">
        <f>I673+I674+I675</f>
        <v>2741.4</v>
      </c>
    </row>
    <row r="673" spans="1:9" ht="17.25">
      <c r="A673" s="2"/>
      <c r="B673" s="94" t="s">
        <v>658</v>
      </c>
      <c r="C673" s="82" t="s">
        <v>330</v>
      </c>
      <c r="D673" s="82" t="s">
        <v>318</v>
      </c>
      <c r="E673" s="48" t="s">
        <v>371</v>
      </c>
      <c r="F673" s="48" t="s">
        <v>511</v>
      </c>
      <c r="G673" s="48" t="s">
        <v>326</v>
      </c>
      <c r="H673" s="48" t="s">
        <v>239</v>
      </c>
      <c r="I673" s="83">
        <v>2737.3</v>
      </c>
    </row>
    <row r="674" spans="1:9" ht="17.25">
      <c r="A674" s="2"/>
      <c r="B674" s="152" t="s">
        <v>794</v>
      </c>
      <c r="C674" s="84" t="s">
        <v>330</v>
      </c>
      <c r="D674" s="84" t="s">
        <v>318</v>
      </c>
      <c r="E674" s="24" t="s">
        <v>371</v>
      </c>
      <c r="F674" s="24" t="s">
        <v>511</v>
      </c>
      <c r="G674" s="24" t="s">
        <v>326</v>
      </c>
      <c r="H674" s="24" t="s">
        <v>56</v>
      </c>
      <c r="I674" s="85">
        <v>0.6</v>
      </c>
    </row>
    <row r="675" spans="1:9" ht="17.25">
      <c r="A675" s="2"/>
      <c r="B675" s="73" t="s">
        <v>53</v>
      </c>
      <c r="C675" s="96" t="s">
        <v>330</v>
      </c>
      <c r="D675" s="96" t="s">
        <v>318</v>
      </c>
      <c r="E675" s="88" t="s">
        <v>371</v>
      </c>
      <c r="F675" s="88" t="s">
        <v>511</v>
      </c>
      <c r="G675" s="88" t="s">
        <v>326</v>
      </c>
      <c r="H675" s="88" t="s">
        <v>52</v>
      </c>
      <c r="I675" s="97">
        <v>3.5</v>
      </c>
    </row>
    <row r="676" spans="1:9" ht="17.25">
      <c r="A676" s="2"/>
      <c r="B676" s="7" t="s">
        <v>287</v>
      </c>
      <c r="C676" s="8" t="s">
        <v>330</v>
      </c>
      <c r="D676" s="8" t="s">
        <v>318</v>
      </c>
      <c r="E676" s="9" t="s">
        <v>371</v>
      </c>
      <c r="F676" s="9" t="s">
        <v>506</v>
      </c>
      <c r="G676" s="9"/>
      <c r="H676" s="9"/>
      <c r="I676" s="10">
        <f>I677</f>
        <v>19.8</v>
      </c>
    </row>
    <row r="677" spans="1:9" ht="51.75">
      <c r="A677" s="2"/>
      <c r="B677" s="225" t="s">
        <v>177</v>
      </c>
      <c r="C677" s="11" t="s">
        <v>330</v>
      </c>
      <c r="D677" s="11" t="s">
        <v>318</v>
      </c>
      <c r="E677" s="12" t="s">
        <v>371</v>
      </c>
      <c r="F677" s="12" t="s">
        <v>173</v>
      </c>
      <c r="G677" s="57"/>
      <c r="H677" s="57"/>
      <c r="I677" s="10">
        <f>I678</f>
        <v>19.8</v>
      </c>
    </row>
    <row r="678" spans="1:9" ht="51.75">
      <c r="A678" s="2"/>
      <c r="B678" s="269" t="s">
        <v>815</v>
      </c>
      <c r="C678" s="44" t="s">
        <v>330</v>
      </c>
      <c r="D678" s="44" t="s">
        <v>318</v>
      </c>
      <c r="E678" s="45" t="s">
        <v>371</v>
      </c>
      <c r="F678" s="45" t="s">
        <v>813</v>
      </c>
      <c r="G678" s="79"/>
      <c r="H678" s="79"/>
      <c r="I678" s="6">
        <f>I679</f>
        <v>19.8</v>
      </c>
    </row>
    <row r="679" spans="1:9" ht="51.75">
      <c r="A679" s="2"/>
      <c r="B679" s="275" t="s">
        <v>802</v>
      </c>
      <c r="C679" s="57" t="s">
        <v>330</v>
      </c>
      <c r="D679" s="57" t="s">
        <v>318</v>
      </c>
      <c r="E679" s="57" t="s">
        <v>371</v>
      </c>
      <c r="F679" s="57" t="s">
        <v>813</v>
      </c>
      <c r="G679" s="57" t="s">
        <v>326</v>
      </c>
      <c r="H679" s="57" t="s">
        <v>814</v>
      </c>
      <c r="I679" s="224">
        <v>19.8</v>
      </c>
    </row>
    <row r="680" spans="1:9" ht="17.25">
      <c r="A680" s="2"/>
      <c r="B680" s="264" t="s">
        <v>354</v>
      </c>
      <c r="C680" s="274" t="s">
        <v>330</v>
      </c>
      <c r="D680" s="164" t="s">
        <v>318</v>
      </c>
      <c r="E680" s="70" t="s">
        <v>371</v>
      </c>
      <c r="F680" s="70" t="s">
        <v>350</v>
      </c>
      <c r="G680" s="71"/>
      <c r="H680" s="71"/>
      <c r="I680" s="193">
        <f>I681</f>
        <v>609.6</v>
      </c>
    </row>
    <row r="681" spans="1:9" ht="75" customHeight="1">
      <c r="A681" s="2"/>
      <c r="B681" s="280" t="s">
        <v>725</v>
      </c>
      <c r="C681" s="11" t="s">
        <v>330</v>
      </c>
      <c r="D681" s="78" t="s">
        <v>318</v>
      </c>
      <c r="E681" s="12" t="s">
        <v>371</v>
      </c>
      <c r="F681" s="12" t="s">
        <v>149</v>
      </c>
      <c r="G681" s="57"/>
      <c r="H681" s="57"/>
      <c r="I681" s="10">
        <f>I684+I682</f>
        <v>609.6</v>
      </c>
    </row>
    <row r="682" spans="1:9" ht="34.5">
      <c r="A682" s="2"/>
      <c r="B682" s="246" t="s">
        <v>118</v>
      </c>
      <c r="C682" s="62" t="s">
        <v>330</v>
      </c>
      <c r="D682" s="62" t="s">
        <v>318</v>
      </c>
      <c r="E682" s="62" t="s">
        <v>371</v>
      </c>
      <c r="F682" s="62" t="s">
        <v>805</v>
      </c>
      <c r="G682" s="63"/>
      <c r="H682" s="63"/>
      <c r="I682" s="113">
        <f>I683</f>
        <v>157.6</v>
      </c>
    </row>
    <row r="683" spans="1:9" ht="34.5">
      <c r="A683" s="2"/>
      <c r="B683" s="73" t="s">
        <v>640</v>
      </c>
      <c r="C683" s="41" t="s">
        <v>330</v>
      </c>
      <c r="D683" s="41" t="s">
        <v>318</v>
      </c>
      <c r="E683" s="41" t="s">
        <v>371</v>
      </c>
      <c r="F683" s="41" t="s">
        <v>805</v>
      </c>
      <c r="G683" s="88" t="s">
        <v>366</v>
      </c>
      <c r="H683" s="88" t="s">
        <v>221</v>
      </c>
      <c r="I683" s="97">
        <v>157.6</v>
      </c>
    </row>
    <row r="684" spans="1:9" ht="72.75" customHeight="1">
      <c r="A684" s="2"/>
      <c r="B684" s="246" t="s">
        <v>19</v>
      </c>
      <c r="C684" s="62" t="s">
        <v>330</v>
      </c>
      <c r="D684" s="62" t="s">
        <v>318</v>
      </c>
      <c r="E684" s="62" t="s">
        <v>371</v>
      </c>
      <c r="F684" s="62" t="s">
        <v>18</v>
      </c>
      <c r="G684" s="63"/>
      <c r="H684" s="63"/>
      <c r="I684" s="113">
        <f>I685</f>
        <v>452</v>
      </c>
    </row>
    <row r="685" spans="1:9" ht="75" customHeight="1">
      <c r="A685" s="2"/>
      <c r="B685" s="73" t="s">
        <v>568</v>
      </c>
      <c r="C685" s="41" t="s">
        <v>330</v>
      </c>
      <c r="D685" s="41" t="s">
        <v>318</v>
      </c>
      <c r="E685" s="41" t="s">
        <v>371</v>
      </c>
      <c r="F685" s="41" t="s">
        <v>18</v>
      </c>
      <c r="G685" s="88" t="s">
        <v>366</v>
      </c>
      <c r="H685" s="88" t="s">
        <v>569</v>
      </c>
      <c r="I685" s="97">
        <v>452</v>
      </c>
    </row>
    <row r="686" spans="1:9" ht="17.25">
      <c r="A686" s="2"/>
      <c r="B686" s="56" t="s">
        <v>467</v>
      </c>
      <c r="C686" s="78" t="s">
        <v>330</v>
      </c>
      <c r="D686" s="78" t="s">
        <v>318</v>
      </c>
      <c r="E686" s="12" t="s">
        <v>371</v>
      </c>
      <c r="F686" s="12" t="s">
        <v>468</v>
      </c>
      <c r="G686" s="57"/>
      <c r="H686" s="57"/>
      <c r="I686" s="14">
        <f>I689+I687</f>
        <v>770</v>
      </c>
    </row>
    <row r="687" spans="1:9" ht="39.75" customHeight="1">
      <c r="A687" s="2"/>
      <c r="B687" s="60" t="s">
        <v>454</v>
      </c>
      <c r="C687" s="95" t="s">
        <v>330</v>
      </c>
      <c r="D687" s="95" t="s">
        <v>318</v>
      </c>
      <c r="E687" s="66" t="s">
        <v>371</v>
      </c>
      <c r="F687" s="66" t="s">
        <v>453</v>
      </c>
      <c r="G687" s="63"/>
      <c r="H687" s="63"/>
      <c r="I687" s="64">
        <f>I688</f>
        <v>520</v>
      </c>
    </row>
    <row r="688" spans="1:9" ht="34.5">
      <c r="A688" s="2"/>
      <c r="B688" s="67" t="s">
        <v>476</v>
      </c>
      <c r="C688" s="41" t="s">
        <v>330</v>
      </c>
      <c r="D688" s="41" t="s">
        <v>318</v>
      </c>
      <c r="E688" s="41" t="s">
        <v>371</v>
      </c>
      <c r="F688" s="41" t="s">
        <v>453</v>
      </c>
      <c r="G688" s="41" t="s">
        <v>233</v>
      </c>
      <c r="H688" s="41" t="s">
        <v>477</v>
      </c>
      <c r="I688" s="42">
        <v>520</v>
      </c>
    </row>
    <row r="689" spans="1:9" ht="56.25" customHeight="1">
      <c r="A689" s="2"/>
      <c r="B689" s="43" t="s">
        <v>451</v>
      </c>
      <c r="C689" s="143" t="s">
        <v>330</v>
      </c>
      <c r="D689" s="143" t="s">
        <v>318</v>
      </c>
      <c r="E689" s="45" t="s">
        <v>371</v>
      </c>
      <c r="F689" s="45" t="s">
        <v>452</v>
      </c>
      <c r="G689" s="79"/>
      <c r="H689" s="79"/>
      <c r="I689" s="46">
        <f>I691+I690</f>
        <v>250</v>
      </c>
    </row>
    <row r="690" spans="1:9" ht="39" customHeight="1">
      <c r="A690" s="2"/>
      <c r="B690" s="47" t="s">
        <v>476</v>
      </c>
      <c r="C690" s="63" t="s">
        <v>330</v>
      </c>
      <c r="D690" s="63" t="s">
        <v>318</v>
      </c>
      <c r="E690" s="63" t="s">
        <v>371</v>
      </c>
      <c r="F690" s="63" t="s">
        <v>452</v>
      </c>
      <c r="G690" s="63" t="s">
        <v>440</v>
      </c>
      <c r="H690" s="63" t="s">
        <v>477</v>
      </c>
      <c r="I690" s="49">
        <v>198</v>
      </c>
    </row>
    <row r="691" spans="1:9" ht="34.5">
      <c r="A691" s="2"/>
      <c r="B691" s="67" t="s">
        <v>476</v>
      </c>
      <c r="C691" s="41" t="s">
        <v>330</v>
      </c>
      <c r="D691" s="41" t="s">
        <v>318</v>
      </c>
      <c r="E691" s="41" t="s">
        <v>371</v>
      </c>
      <c r="F691" s="41" t="s">
        <v>452</v>
      </c>
      <c r="G691" s="41" t="s">
        <v>233</v>
      </c>
      <c r="H691" s="41" t="s">
        <v>477</v>
      </c>
      <c r="I691" s="42">
        <v>52</v>
      </c>
    </row>
    <row r="692" spans="1:9" ht="17.25">
      <c r="A692" s="2"/>
      <c r="B692" s="56" t="s">
        <v>184</v>
      </c>
      <c r="C692" s="78" t="s">
        <v>330</v>
      </c>
      <c r="D692" s="78" t="s">
        <v>318</v>
      </c>
      <c r="E692" s="12" t="s">
        <v>371</v>
      </c>
      <c r="F692" s="12" t="s">
        <v>409</v>
      </c>
      <c r="G692" s="57"/>
      <c r="H692" s="57"/>
      <c r="I692" s="14">
        <f>I693+I699+I701+I703</f>
        <v>12771.100000000002</v>
      </c>
    </row>
    <row r="693" spans="1:9" ht="37.5" customHeight="1">
      <c r="A693" s="2"/>
      <c r="B693" s="68" t="s">
        <v>705</v>
      </c>
      <c r="C693" s="80" t="s">
        <v>330</v>
      </c>
      <c r="D693" s="80" t="s">
        <v>318</v>
      </c>
      <c r="E693" s="17" t="s">
        <v>371</v>
      </c>
      <c r="F693" s="17" t="s">
        <v>512</v>
      </c>
      <c r="G693" s="18"/>
      <c r="H693" s="18"/>
      <c r="I693" s="19">
        <f>I694+I696</f>
        <v>9981.7</v>
      </c>
    </row>
    <row r="694" spans="1:9" ht="34.5">
      <c r="A694" s="2"/>
      <c r="B694" s="60" t="s">
        <v>447</v>
      </c>
      <c r="C694" s="95" t="s">
        <v>330</v>
      </c>
      <c r="D694" s="95" t="s">
        <v>318</v>
      </c>
      <c r="E694" s="66" t="s">
        <v>371</v>
      </c>
      <c r="F694" s="66" t="s">
        <v>652</v>
      </c>
      <c r="G694" s="48"/>
      <c r="H694" s="48"/>
      <c r="I694" s="64">
        <f>I695</f>
        <v>3802.6</v>
      </c>
    </row>
    <row r="695" spans="1:9" ht="17.25">
      <c r="A695" s="2"/>
      <c r="B695" s="75" t="s">
        <v>365</v>
      </c>
      <c r="C695" s="117" t="s">
        <v>330</v>
      </c>
      <c r="D695" s="117" t="s">
        <v>318</v>
      </c>
      <c r="E695" s="18" t="s">
        <v>371</v>
      </c>
      <c r="F695" s="18" t="s">
        <v>652</v>
      </c>
      <c r="G695" s="18" t="s">
        <v>366</v>
      </c>
      <c r="H695" s="18" t="s">
        <v>239</v>
      </c>
      <c r="I695" s="81">
        <v>3802.6</v>
      </c>
    </row>
    <row r="696" spans="1:9" ht="17.25">
      <c r="A696" s="2"/>
      <c r="B696" s="43" t="s">
        <v>292</v>
      </c>
      <c r="C696" s="143" t="s">
        <v>330</v>
      </c>
      <c r="D696" s="143" t="s">
        <v>318</v>
      </c>
      <c r="E696" s="45" t="s">
        <v>371</v>
      </c>
      <c r="F696" s="45" t="s">
        <v>653</v>
      </c>
      <c r="G696" s="21"/>
      <c r="H696" s="21"/>
      <c r="I696" s="46">
        <f>I697+I698</f>
        <v>6179.1</v>
      </c>
    </row>
    <row r="697" spans="1:9" ht="17.25">
      <c r="A697" s="2"/>
      <c r="B697" s="94" t="s">
        <v>365</v>
      </c>
      <c r="C697" s="82" t="s">
        <v>330</v>
      </c>
      <c r="D697" s="82" t="s">
        <v>318</v>
      </c>
      <c r="E697" s="48" t="s">
        <v>371</v>
      </c>
      <c r="F697" s="48" t="s">
        <v>653</v>
      </c>
      <c r="G697" s="48" t="s">
        <v>366</v>
      </c>
      <c r="H697" s="48" t="s">
        <v>239</v>
      </c>
      <c r="I697" s="83">
        <v>5679.1</v>
      </c>
    </row>
    <row r="698" spans="1:9" ht="17.25">
      <c r="A698" s="2"/>
      <c r="B698" s="73" t="s">
        <v>794</v>
      </c>
      <c r="C698" s="96" t="s">
        <v>330</v>
      </c>
      <c r="D698" s="96" t="s">
        <v>318</v>
      </c>
      <c r="E698" s="88" t="s">
        <v>371</v>
      </c>
      <c r="F698" s="88" t="s">
        <v>653</v>
      </c>
      <c r="G698" s="88" t="s">
        <v>366</v>
      </c>
      <c r="H698" s="88" t="s">
        <v>56</v>
      </c>
      <c r="I698" s="97">
        <v>500</v>
      </c>
    </row>
    <row r="699" spans="1:9" ht="51.75">
      <c r="A699" s="2"/>
      <c r="B699" s="60" t="s">
        <v>611</v>
      </c>
      <c r="C699" s="95" t="s">
        <v>330</v>
      </c>
      <c r="D699" s="95" t="s">
        <v>318</v>
      </c>
      <c r="E699" s="66" t="s">
        <v>371</v>
      </c>
      <c r="F699" s="66" t="s">
        <v>414</v>
      </c>
      <c r="G699" s="63"/>
      <c r="H699" s="63"/>
      <c r="I699" s="64">
        <f>I700</f>
        <v>370</v>
      </c>
    </row>
    <row r="700" spans="1:9" ht="17.25">
      <c r="A700" s="2"/>
      <c r="B700" s="27" t="s">
        <v>365</v>
      </c>
      <c r="C700" s="77" t="s">
        <v>330</v>
      </c>
      <c r="D700" s="77" t="s">
        <v>318</v>
      </c>
      <c r="E700" s="37" t="s">
        <v>371</v>
      </c>
      <c r="F700" s="37" t="s">
        <v>414</v>
      </c>
      <c r="G700" s="37" t="s">
        <v>366</v>
      </c>
      <c r="H700" s="37" t="s">
        <v>239</v>
      </c>
      <c r="I700" s="81">
        <v>370</v>
      </c>
    </row>
    <row r="701" spans="1:9" ht="51.75">
      <c r="A701" s="2"/>
      <c r="B701" s="60" t="s">
        <v>582</v>
      </c>
      <c r="C701" s="95" t="s">
        <v>330</v>
      </c>
      <c r="D701" s="95" t="s">
        <v>318</v>
      </c>
      <c r="E701" s="66" t="s">
        <v>371</v>
      </c>
      <c r="F701" s="66" t="s">
        <v>583</v>
      </c>
      <c r="G701" s="63"/>
      <c r="H701" s="63"/>
      <c r="I701" s="64">
        <f>I702</f>
        <v>2328.2</v>
      </c>
    </row>
    <row r="702" spans="1:9" ht="17.25">
      <c r="A702" s="2"/>
      <c r="B702" s="27" t="s">
        <v>365</v>
      </c>
      <c r="C702" s="117" t="s">
        <v>330</v>
      </c>
      <c r="D702" s="117" t="s">
        <v>318</v>
      </c>
      <c r="E702" s="18" t="s">
        <v>371</v>
      </c>
      <c r="F702" s="37" t="s">
        <v>583</v>
      </c>
      <c r="G702" s="37" t="s">
        <v>366</v>
      </c>
      <c r="H702" s="37" t="s">
        <v>239</v>
      </c>
      <c r="I702" s="42">
        <v>2328.2</v>
      </c>
    </row>
    <row r="703" spans="1:9" ht="51.75">
      <c r="A703" s="2"/>
      <c r="B703" s="43" t="s">
        <v>584</v>
      </c>
      <c r="C703" s="143" t="s">
        <v>330</v>
      </c>
      <c r="D703" s="143" t="s">
        <v>318</v>
      </c>
      <c r="E703" s="45" t="s">
        <v>371</v>
      </c>
      <c r="F703" s="45" t="s">
        <v>585</v>
      </c>
      <c r="G703" s="79"/>
      <c r="H703" s="79"/>
      <c r="I703" s="6">
        <f>I704+I705</f>
        <v>91.2</v>
      </c>
    </row>
    <row r="704" spans="1:9" ht="17.25">
      <c r="A704" s="2"/>
      <c r="B704" s="94" t="s">
        <v>658</v>
      </c>
      <c r="C704" s="115" t="s">
        <v>330</v>
      </c>
      <c r="D704" s="115" t="s">
        <v>318</v>
      </c>
      <c r="E704" s="63" t="s">
        <v>371</v>
      </c>
      <c r="F704" s="63" t="s">
        <v>585</v>
      </c>
      <c r="G704" s="63" t="s">
        <v>326</v>
      </c>
      <c r="H704" s="63" t="s">
        <v>239</v>
      </c>
      <c r="I704" s="49">
        <v>49.5</v>
      </c>
    </row>
    <row r="705" spans="1:9" ht="17.25">
      <c r="A705" s="2"/>
      <c r="B705" s="67" t="s">
        <v>365</v>
      </c>
      <c r="C705" s="40" t="s">
        <v>330</v>
      </c>
      <c r="D705" s="40" t="s">
        <v>318</v>
      </c>
      <c r="E705" s="41" t="s">
        <v>371</v>
      </c>
      <c r="F705" s="41" t="s">
        <v>585</v>
      </c>
      <c r="G705" s="41" t="s">
        <v>366</v>
      </c>
      <c r="H705" s="41" t="s">
        <v>239</v>
      </c>
      <c r="I705" s="42">
        <v>41.7</v>
      </c>
    </row>
    <row r="706" spans="1:9" ht="17.25">
      <c r="A706" s="2"/>
      <c r="B706" s="7" t="s">
        <v>312</v>
      </c>
      <c r="C706" s="50" t="s">
        <v>330</v>
      </c>
      <c r="D706" s="50" t="s">
        <v>303</v>
      </c>
      <c r="E706" s="9"/>
      <c r="F706" s="13"/>
      <c r="G706" s="57"/>
      <c r="H706" s="57"/>
      <c r="I706" s="14">
        <f>I707+I716</f>
        <v>30944.5</v>
      </c>
    </row>
    <row r="707" spans="1:9" ht="17.25">
      <c r="A707" s="2"/>
      <c r="B707" s="7" t="s">
        <v>386</v>
      </c>
      <c r="C707" s="50" t="s">
        <v>330</v>
      </c>
      <c r="D707" s="50" t="s">
        <v>303</v>
      </c>
      <c r="E707" s="9" t="s">
        <v>385</v>
      </c>
      <c r="F707" s="13"/>
      <c r="G707" s="57"/>
      <c r="H707" s="57"/>
      <c r="I707" s="14">
        <f>I708</f>
        <v>18267.5</v>
      </c>
    </row>
    <row r="708" spans="1:9" ht="17.25">
      <c r="A708" s="2"/>
      <c r="B708" s="7" t="s">
        <v>749</v>
      </c>
      <c r="C708" s="50" t="s">
        <v>330</v>
      </c>
      <c r="D708" s="50" t="s">
        <v>303</v>
      </c>
      <c r="E708" s="9" t="s">
        <v>385</v>
      </c>
      <c r="F708" s="9" t="s">
        <v>513</v>
      </c>
      <c r="G708" s="57"/>
      <c r="H708" s="57"/>
      <c r="I708" s="14">
        <f>I709</f>
        <v>18267.5</v>
      </c>
    </row>
    <row r="709" spans="1:9" ht="17.25">
      <c r="A709" s="2"/>
      <c r="B709" s="7" t="s">
        <v>354</v>
      </c>
      <c r="C709" s="50" t="s">
        <v>330</v>
      </c>
      <c r="D709" s="50" t="s">
        <v>303</v>
      </c>
      <c r="E709" s="9" t="s">
        <v>385</v>
      </c>
      <c r="F709" s="9" t="s">
        <v>350</v>
      </c>
      <c r="G709" s="57"/>
      <c r="H709" s="57"/>
      <c r="I709" s="14">
        <f>I710</f>
        <v>18267.5</v>
      </c>
    </row>
    <row r="710" spans="1:9" ht="104.25">
      <c r="A710" s="2"/>
      <c r="B710" s="280" t="s">
        <v>725</v>
      </c>
      <c r="C710" s="11" t="s">
        <v>330</v>
      </c>
      <c r="D710" s="11" t="s">
        <v>303</v>
      </c>
      <c r="E710" s="12" t="s">
        <v>385</v>
      </c>
      <c r="F710" s="12" t="s">
        <v>149</v>
      </c>
      <c r="G710" s="57"/>
      <c r="H710" s="13"/>
      <c r="I710" s="46">
        <f>I711</f>
        <v>18267.5</v>
      </c>
    </row>
    <row r="711" spans="1:9" ht="34.5">
      <c r="A711" s="2"/>
      <c r="B711" s="256" t="s">
        <v>118</v>
      </c>
      <c r="C711" s="11" t="s">
        <v>330</v>
      </c>
      <c r="D711" s="11" t="s">
        <v>303</v>
      </c>
      <c r="E711" s="12" t="s">
        <v>385</v>
      </c>
      <c r="F711" s="12" t="s">
        <v>805</v>
      </c>
      <c r="G711" s="71"/>
      <c r="H711" s="134"/>
      <c r="I711" s="14">
        <f>I712+I713+I714+I715</f>
        <v>18267.5</v>
      </c>
    </row>
    <row r="712" spans="1:9" ht="34.5">
      <c r="A712" s="2"/>
      <c r="B712" s="191" t="s">
        <v>640</v>
      </c>
      <c r="C712" s="48" t="s">
        <v>330</v>
      </c>
      <c r="D712" s="48" t="s">
        <v>303</v>
      </c>
      <c r="E712" s="48" t="s">
        <v>385</v>
      </c>
      <c r="F712" s="48" t="s">
        <v>805</v>
      </c>
      <c r="G712" s="63" t="s">
        <v>326</v>
      </c>
      <c r="H712" s="63" t="s">
        <v>221</v>
      </c>
      <c r="I712" s="83">
        <v>5390.6</v>
      </c>
    </row>
    <row r="713" spans="1:9" ht="34.5">
      <c r="A713" s="2"/>
      <c r="B713" s="192" t="s">
        <v>640</v>
      </c>
      <c r="C713" s="24" t="s">
        <v>330</v>
      </c>
      <c r="D713" s="24" t="s">
        <v>303</v>
      </c>
      <c r="E713" s="24" t="s">
        <v>385</v>
      </c>
      <c r="F713" s="24" t="s">
        <v>805</v>
      </c>
      <c r="G713" s="31" t="s">
        <v>440</v>
      </c>
      <c r="H713" s="31" t="s">
        <v>221</v>
      </c>
      <c r="I713" s="85">
        <f>7516.5-475.4</f>
        <v>7041.1</v>
      </c>
    </row>
    <row r="714" spans="1:9" ht="34.5">
      <c r="A714" s="2"/>
      <c r="B714" s="192" t="s">
        <v>640</v>
      </c>
      <c r="C714" s="24" t="s">
        <v>330</v>
      </c>
      <c r="D714" s="24" t="s">
        <v>303</v>
      </c>
      <c r="E714" s="24" t="s">
        <v>385</v>
      </c>
      <c r="F714" s="24" t="s">
        <v>805</v>
      </c>
      <c r="G714" s="31" t="s">
        <v>327</v>
      </c>
      <c r="H714" s="31" t="s">
        <v>221</v>
      </c>
      <c r="I714" s="85">
        <f>507-157.6</f>
        <v>349.4</v>
      </c>
    </row>
    <row r="715" spans="1:9" ht="34.5">
      <c r="A715" s="2"/>
      <c r="B715" s="87" t="s">
        <v>640</v>
      </c>
      <c r="C715" s="88" t="s">
        <v>330</v>
      </c>
      <c r="D715" s="88" t="s">
        <v>303</v>
      </c>
      <c r="E715" s="88" t="s">
        <v>385</v>
      </c>
      <c r="F715" s="88" t="s">
        <v>805</v>
      </c>
      <c r="G715" s="41" t="s">
        <v>466</v>
      </c>
      <c r="H715" s="41" t="s">
        <v>221</v>
      </c>
      <c r="I715" s="97">
        <f>5011+475.4</f>
        <v>5486.4</v>
      </c>
    </row>
    <row r="716" spans="1:9" ht="17.25">
      <c r="A716" s="2"/>
      <c r="B716" s="56" t="s">
        <v>110</v>
      </c>
      <c r="C716" s="50" t="s">
        <v>330</v>
      </c>
      <c r="D716" s="50" t="s">
        <v>303</v>
      </c>
      <c r="E716" s="9" t="s">
        <v>136</v>
      </c>
      <c r="F716" s="13"/>
      <c r="G716" s="57"/>
      <c r="H716" s="57"/>
      <c r="I716" s="14">
        <f>I717</f>
        <v>12677</v>
      </c>
    </row>
    <row r="717" spans="1:9" ht="17.25">
      <c r="A717" s="2"/>
      <c r="B717" s="56" t="s">
        <v>354</v>
      </c>
      <c r="C717" s="50" t="s">
        <v>330</v>
      </c>
      <c r="D717" s="50" t="s">
        <v>303</v>
      </c>
      <c r="E717" s="9" t="s">
        <v>136</v>
      </c>
      <c r="F717" s="12" t="s">
        <v>350</v>
      </c>
      <c r="G717" s="57"/>
      <c r="H717" s="57"/>
      <c r="I717" s="14">
        <f>I718</f>
        <v>12677</v>
      </c>
    </row>
    <row r="718" spans="1:9" ht="104.25">
      <c r="A718" s="2"/>
      <c r="B718" s="280" t="s">
        <v>725</v>
      </c>
      <c r="C718" s="92" t="s">
        <v>330</v>
      </c>
      <c r="D718" s="92" t="s">
        <v>303</v>
      </c>
      <c r="E718" s="5" t="s">
        <v>136</v>
      </c>
      <c r="F718" s="45" t="s">
        <v>149</v>
      </c>
      <c r="G718" s="79"/>
      <c r="H718" s="79"/>
      <c r="I718" s="46">
        <f>I719</f>
        <v>12677</v>
      </c>
    </row>
    <row r="719" spans="1:9" ht="60.75" customHeight="1">
      <c r="A719" s="2"/>
      <c r="B719" s="43" t="s">
        <v>806</v>
      </c>
      <c r="C719" s="92" t="s">
        <v>330</v>
      </c>
      <c r="D719" s="92" t="s">
        <v>303</v>
      </c>
      <c r="E719" s="5" t="s">
        <v>136</v>
      </c>
      <c r="F719" s="45" t="s">
        <v>18</v>
      </c>
      <c r="G719" s="79"/>
      <c r="H719" s="79"/>
      <c r="I719" s="46">
        <f>I721+I720</f>
        <v>12677</v>
      </c>
    </row>
    <row r="720" spans="1:9" ht="33.75" customHeight="1">
      <c r="A720" s="2"/>
      <c r="B720" s="47" t="s">
        <v>70</v>
      </c>
      <c r="C720" s="48" t="s">
        <v>330</v>
      </c>
      <c r="D720" s="48" t="s">
        <v>303</v>
      </c>
      <c r="E720" s="48" t="s">
        <v>136</v>
      </c>
      <c r="F720" s="48" t="s">
        <v>18</v>
      </c>
      <c r="G720" s="48" t="s">
        <v>327</v>
      </c>
      <c r="H720" s="48" t="s">
        <v>69</v>
      </c>
      <c r="I720" s="49">
        <v>2.5</v>
      </c>
    </row>
    <row r="721" spans="1:9" ht="74.25" customHeight="1">
      <c r="A721" s="2"/>
      <c r="B721" s="73" t="s">
        <v>568</v>
      </c>
      <c r="C721" s="88" t="s">
        <v>330</v>
      </c>
      <c r="D721" s="88" t="s">
        <v>303</v>
      </c>
      <c r="E721" s="88" t="s">
        <v>136</v>
      </c>
      <c r="F721" s="88" t="s">
        <v>18</v>
      </c>
      <c r="G721" s="88" t="s">
        <v>327</v>
      </c>
      <c r="H721" s="88" t="s">
        <v>569</v>
      </c>
      <c r="I721" s="97">
        <v>12674.5</v>
      </c>
    </row>
    <row r="722" spans="1:9" ht="24.75" customHeight="1">
      <c r="A722" s="2"/>
      <c r="B722" s="7" t="s">
        <v>610</v>
      </c>
      <c r="C722" s="50" t="s">
        <v>330</v>
      </c>
      <c r="D722" s="50" t="s">
        <v>183</v>
      </c>
      <c r="E722" s="9"/>
      <c r="F722" s="57"/>
      <c r="G722" s="57"/>
      <c r="H722" s="57"/>
      <c r="I722" s="14">
        <f>I723</f>
        <v>1200</v>
      </c>
    </row>
    <row r="723" spans="1:9" ht="17.25">
      <c r="A723" s="2"/>
      <c r="B723" s="56" t="s">
        <v>580</v>
      </c>
      <c r="C723" s="11" t="s">
        <v>330</v>
      </c>
      <c r="D723" s="11" t="s">
        <v>183</v>
      </c>
      <c r="E723" s="12" t="s">
        <v>581</v>
      </c>
      <c r="F723" s="57"/>
      <c r="G723" s="57"/>
      <c r="H723" s="57"/>
      <c r="I723" s="14">
        <f>I724</f>
        <v>1200</v>
      </c>
    </row>
    <row r="724" spans="1:9" ht="17.25">
      <c r="A724" s="2"/>
      <c r="B724" s="56" t="s">
        <v>184</v>
      </c>
      <c r="C724" s="50" t="s">
        <v>330</v>
      </c>
      <c r="D724" s="50" t="s">
        <v>183</v>
      </c>
      <c r="E724" s="9" t="s">
        <v>581</v>
      </c>
      <c r="F724" s="9" t="s">
        <v>409</v>
      </c>
      <c r="G724" s="57"/>
      <c r="H724" s="57"/>
      <c r="I724" s="14">
        <f>I725</f>
        <v>1200</v>
      </c>
    </row>
    <row r="725" spans="1:9" ht="51.75">
      <c r="A725" s="2"/>
      <c r="B725" s="60" t="s">
        <v>641</v>
      </c>
      <c r="C725" s="114" t="s">
        <v>330</v>
      </c>
      <c r="D725" s="114" t="s">
        <v>183</v>
      </c>
      <c r="E725" s="66" t="s">
        <v>581</v>
      </c>
      <c r="F725" s="66" t="s">
        <v>642</v>
      </c>
      <c r="G725" s="63"/>
      <c r="H725" s="63"/>
      <c r="I725" s="64">
        <f>I726</f>
        <v>1200</v>
      </c>
    </row>
    <row r="726" spans="1:9" ht="21.75" customHeight="1" thickBot="1">
      <c r="A726" s="2"/>
      <c r="B726" s="27" t="s">
        <v>365</v>
      </c>
      <c r="C726" s="33" t="s">
        <v>330</v>
      </c>
      <c r="D726" s="24" t="s">
        <v>183</v>
      </c>
      <c r="E726" s="28" t="s">
        <v>581</v>
      </c>
      <c r="F726" s="28" t="s">
        <v>642</v>
      </c>
      <c r="G726" s="36" t="s">
        <v>366</v>
      </c>
      <c r="H726" s="36" t="s">
        <v>239</v>
      </c>
      <c r="I726" s="30">
        <v>1200</v>
      </c>
    </row>
    <row r="727" spans="1:9" ht="35.25" thickBot="1">
      <c r="A727" s="98" t="s">
        <v>230</v>
      </c>
      <c r="B727" s="99" t="s">
        <v>390</v>
      </c>
      <c r="C727" s="100" t="s">
        <v>195</v>
      </c>
      <c r="D727" s="100"/>
      <c r="E727" s="101"/>
      <c r="F727" s="101"/>
      <c r="G727" s="101"/>
      <c r="H727" s="101"/>
      <c r="I727" s="102">
        <f>I728</f>
        <v>5702.6</v>
      </c>
    </row>
    <row r="728" spans="1:9" ht="17.25">
      <c r="A728" s="2"/>
      <c r="B728" s="3" t="s">
        <v>361</v>
      </c>
      <c r="C728" s="4" t="s">
        <v>195</v>
      </c>
      <c r="D728" s="4" t="s">
        <v>298</v>
      </c>
      <c r="E728" s="5"/>
      <c r="F728" s="5" t="s">
        <v>294</v>
      </c>
      <c r="G728" s="5" t="s">
        <v>294</v>
      </c>
      <c r="H728" s="5" t="s">
        <v>294</v>
      </c>
      <c r="I728" s="6">
        <f>I729+I733</f>
        <v>5702.6</v>
      </c>
    </row>
    <row r="729" spans="1:9" ht="34.5">
      <c r="A729" s="2"/>
      <c r="B729" s="7" t="s">
        <v>363</v>
      </c>
      <c r="C729" s="50" t="s">
        <v>195</v>
      </c>
      <c r="D729" s="50" t="s">
        <v>298</v>
      </c>
      <c r="E729" s="9" t="s">
        <v>181</v>
      </c>
      <c r="F729" s="9" t="s">
        <v>294</v>
      </c>
      <c r="G729" s="9" t="s">
        <v>294</v>
      </c>
      <c r="H729" s="9" t="s">
        <v>294</v>
      </c>
      <c r="I729" s="10">
        <f>I730</f>
        <v>1505.9</v>
      </c>
    </row>
    <row r="730" spans="1:9" ht="51.75">
      <c r="A730" s="2"/>
      <c r="B730" s="7" t="s">
        <v>364</v>
      </c>
      <c r="C730" s="50" t="s">
        <v>195</v>
      </c>
      <c r="D730" s="50" t="s">
        <v>298</v>
      </c>
      <c r="E730" s="9" t="s">
        <v>181</v>
      </c>
      <c r="F730" s="9" t="s">
        <v>393</v>
      </c>
      <c r="G730" s="9" t="s">
        <v>294</v>
      </c>
      <c r="H730" s="9" t="s">
        <v>294</v>
      </c>
      <c r="I730" s="10">
        <f>I731</f>
        <v>1505.9</v>
      </c>
    </row>
    <row r="731" spans="1:9" ht="17.25">
      <c r="A731" s="2"/>
      <c r="B731" s="68" t="s">
        <v>616</v>
      </c>
      <c r="C731" s="16" t="s">
        <v>195</v>
      </c>
      <c r="D731" s="16" t="s">
        <v>298</v>
      </c>
      <c r="E731" s="17" t="s">
        <v>181</v>
      </c>
      <c r="F731" s="17" t="s">
        <v>394</v>
      </c>
      <c r="G731" s="17"/>
      <c r="H731" s="17"/>
      <c r="I731" s="19">
        <f>I732</f>
        <v>1505.9</v>
      </c>
    </row>
    <row r="732" spans="1:9" ht="17.25">
      <c r="A732" s="2"/>
      <c r="B732" s="47" t="s">
        <v>365</v>
      </c>
      <c r="C732" s="63" t="s">
        <v>195</v>
      </c>
      <c r="D732" s="63" t="s">
        <v>298</v>
      </c>
      <c r="E732" s="63" t="s">
        <v>181</v>
      </c>
      <c r="F732" s="63" t="s">
        <v>394</v>
      </c>
      <c r="G732" s="63" t="s">
        <v>366</v>
      </c>
      <c r="H732" s="63" t="s">
        <v>239</v>
      </c>
      <c r="I732" s="49">
        <v>1505.9</v>
      </c>
    </row>
    <row r="733" spans="1:9" ht="51.75">
      <c r="A733" s="2"/>
      <c r="B733" s="7" t="s">
        <v>615</v>
      </c>
      <c r="C733" s="50" t="s">
        <v>195</v>
      </c>
      <c r="D733" s="50" t="s">
        <v>298</v>
      </c>
      <c r="E733" s="9" t="s">
        <v>182</v>
      </c>
      <c r="F733" s="9"/>
      <c r="G733" s="9"/>
      <c r="H733" s="9"/>
      <c r="I733" s="10">
        <f>I734</f>
        <v>4196.7</v>
      </c>
    </row>
    <row r="734" spans="1:9" ht="51.75">
      <c r="A734" s="2"/>
      <c r="B734" s="7" t="s">
        <v>364</v>
      </c>
      <c r="C734" s="11" t="s">
        <v>195</v>
      </c>
      <c r="D734" s="11" t="s">
        <v>298</v>
      </c>
      <c r="E734" s="11" t="s">
        <v>182</v>
      </c>
      <c r="F734" s="12" t="s">
        <v>393</v>
      </c>
      <c r="G734" s="141"/>
      <c r="H734" s="57"/>
      <c r="I734" s="14">
        <f>I735+I740</f>
        <v>4196.7</v>
      </c>
    </row>
    <row r="735" spans="1:9" ht="17.25">
      <c r="A735" s="2"/>
      <c r="B735" s="15" t="s">
        <v>362</v>
      </c>
      <c r="C735" s="16" t="s">
        <v>195</v>
      </c>
      <c r="D735" s="16" t="s">
        <v>298</v>
      </c>
      <c r="E735" s="16" t="s">
        <v>182</v>
      </c>
      <c r="F735" s="17" t="s">
        <v>395</v>
      </c>
      <c r="G735" s="142"/>
      <c r="H735" s="37"/>
      <c r="I735" s="19">
        <f>SUM(I736:I739)</f>
        <v>3343.8999999999996</v>
      </c>
    </row>
    <row r="736" spans="1:9" ht="17.25">
      <c r="A736" s="2"/>
      <c r="B736" s="47" t="s">
        <v>365</v>
      </c>
      <c r="C736" s="82" t="s">
        <v>195</v>
      </c>
      <c r="D736" s="82" t="s">
        <v>298</v>
      </c>
      <c r="E736" s="82" t="s">
        <v>182</v>
      </c>
      <c r="F736" s="48" t="s">
        <v>395</v>
      </c>
      <c r="G736" s="48" t="s">
        <v>366</v>
      </c>
      <c r="H736" s="48" t="s">
        <v>239</v>
      </c>
      <c r="I736" s="49">
        <v>1890.1</v>
      </c>
    </row>
    <row r="737" spans="1:9" ht="34.5">
      <c r="A737" s="2"/>
      <c r="B737" s="65" t="s">
        <v>139</v>
      </c>
      <c r="C737" s="84" t="s">
        <v>195</v>
      </c>
      <c r="D737" s="84" t="s">
        <v>298</v>
      </c>
      <c r="E737" s="84" t="s">
        <v>182</v>
      </c>
      <c r="F737" s="24" t="s">
        <v>341</v>
      </c>
      <c r="G737" s="24" t="s">
        <v>366</v>
      </c>
      <c r="H737" s="24" t="s">
        <v>239</v>
      </c>
      <c r="I737" s="26">
        <v>564.3</v>
      </c>
    </row>
    <row r="738" spans="1:9" ht="34.5">
      <c r="A738" s="2"/>
      <c r="B738" s="65" t="s">
        <v>140</v>
      </c>
      <c r="C738" s="138" t="s">
        <v>195</v>
      </c>
      <c r="D738" s="138" t="s">
        <v>298</v>
      </c>
      <c r="E738" s="138" t="s">
        <v>182</v>
      </c>
      <c r="F738" s="93" t="s">
        <v>403</v>
      </c>
      <c r="G738" s="93" t="s">
        <v>366</v>
      </c>
      <c r="H738" s="93" t="s">
        <v>239</v>
      </c>
      <c r="I738" s="34">
        <f>294.6+14.5</f>
        <v>309.1</v>
      </c>
    </row>
    <row r="739" spans="1:9" ht="69">
      <c r="A739" s="2"/>
      <c r="B739" s="67" t="s">
        <v>643</v>
      </c>
      <c r="C739" s="96" t="s">
        <v>195</v>
      </c>
      <c r="D739" s="96" t="s">
        <v>298</v>
      </c>
      <c r="E739" s="96" t="s">
        <v>182</v>
      </c>
      <c r="F739" s="88" t="s">
        <v>403</v>
      </c>
      <c r="G739" s="88" t="s">
        <v>366</v>
      </c>
      <c r="H739" s="88" t="s">
        <v>404</v>
      </c>
      <c r="I739" s="34">
        <v>580.4</v>
      </c>
    </row>
    <row r="740" spans="1:9" ht="37.5" customHeight="1">
      <c r="A740" s="2"/>
      <c r="B740" s="7" t="s">
        <v>405</v>
      </c>
      <c r="C740" s="11" t="s">
        <v>195</v>
      </c>
      <c r="D740" s="11" t="s">
        <v>298</v>
      </c>
      <c r="E740" s="11" t="s">
        <v>182</v>
      </c>
      <c r="F740" s="12" t="s">
        <v>406</v>
      </c>
      <c r="G740" s="13"/>
      <c r="H740" s="13"/>
      <c r="I740" s="179">
        <f>I741+I742</f>
        <v>852.8</v>
      </c>
    </row>
    <row r="741" spans="1:9" ht="24" customHeight="1">
      <c r="A741" s="2"/>
      <c r="B741" s="47" t="s">
        <v>365</v>
      </c>
      <c r="C741" s="48" t="s">
        <v>195</v>
      </c>
      <c r="D741" s="48" t="s">
        <v>298</v>
      </c>
      <c r="E741" s="48" t="s">
        <v>182</v>
      </c>
      <c r="F741" s="48" t="s">
        <v>406</v>
      </c>
      <c r="G741" s="48" t="s">
        <v>366</v>
      </c>
      <c r="H741" s="48" t="s">
        <v>239</v>
      </c>
      <c r="I741" s="49">
        <f>517.9-14.5</f>
        <v>503.4</v>
      </c>
    </row>
    <row r="742" spans="1:9" ht="69.75" thickBot="1">
      <c r="A742" s="2"/>
      <c r="B742" s="137" t="s">
        <v>643</v>
      </c>
      <c r="C742" s="134" t="s">
        <v>195</v>
      </c>
      <c r="D742" s="134" t="s">
        <v>298</v>
      </c>
      <c r="E742" s="134" t="s">
        <v>182</v>
      </c>
      <c r="F742" s="134" t="s">
        <v>406</v>
      </c>
      <c r="G742" s="134" t="s">
        <v>366</v>
      </c>
      <c r="H742" s="134" t="s">
        <v>404</v>
      </c>
      <c r="I742" s="178">
        <v>349.4</v>
      </c>
    </row>
    <row r="743" spans="1:9" ht="52.5" thickBot="1">
      <c r="A743" s="313" t="s">
        <v>231</v>
      </c>
      <c r="B743" s="99" t="s">
        <v>97</v>
      </c>
      <c r="C743" s="100" t="s">
        <v>238</v>
      </c>
      <c r="D743" s="101" t="s">
        <v>294</v>
      </c>
      <c r="E743" s="101" t="s">
        <v>294</v>
      </c>
      <c r="F743" s="101" t="s">
        <v>294</v>
      </c>
      <c r="G743" s="101" t="s">
        <v>294</v>
      </c>
      <c r="H743" s="314"/>
      <c r="I743" s="315">
        <f>I744</f>
        <v>18223.399999999998</v>
      </c>
    </row>
    <row r="744" spans="1:9" ht="17.25">
      <c r="A744" s="2"/>
      <c r="B744" s="116" t="s">
        <v>361</v>
      </c>
      <c r="C744" s="139" t="s">
        <v>238</v>
      </c>
      <c r="D744" s="105" t="s">
        <v>298</v>
      </c>
      <c r="E744" s="106"/>
      <c r="F744" s="59"/>
      <c r="G744" s="91"/>
      <c r="H744" s="37"/>
      <c r="I744" s="19">
        <f>I745</f>
        <v>18223.399999999998</v>
      </c>
    </row>
    <row r="745" spans="1:9" ht="17.25">
      <c r="A745" s="2"/>
      <c r="B745" s="112" t="s">
        <v>359</v>
      </c>
      <c r="C745" s="132" t="s">
        <v>238</v>
      </c>
      <c r="D745" s="50" t="s">
        <v>298</v>
      </c>
      <c r="E745" s="9" t="s">
        <v>660</v>
      </c>
      <c r="F745" s="62"/>
      <c r="G745" s="9"/>
      <c r="H745" s="57"/>
      <c r="I745" s="14">
        <f>I746</f>
        <v>18223.399999999998</v>
      </c>
    </row>
    <row r="746" spans="1:9" ht="51.75">
      <c r="A746" s="2"/>
      <c r="B746" s="3" t="s">
        <v>364</v>
      </c>
      <c r="C746" s="4" t="s">
        <v>238</v>
      </c>
      <c r="D746" s="143" t="s">
        <v>298</v>
      </c>
      <c r="E746" s="144" t="s">
        <v>660</v>
      </c>
      <c r="F746" s="45" t="s">
        <v>393</v>
      </c>
      <c r="G746" s="91"/>
      <c r="H746" s="79"/>
      <c r="I746" s="46">
        <f>I747</f>
        <v>18223.399999999998</v>
      </c>
    </row>
    <row r="747" spans="1:9" ht="17.25">
      <c r="A747" s="2"/>
      <c r="B747" s="3" t="s">
        <v>345</v>
      </c>
      <c r="C747" s="92" t="s">
        <v>238</v>
      </c>
      <c r="D747" s="92" t="s">
        <v>298</v>
      </c>
      <c r="E747" s="45" t="s">
        <v>660</v>
      </c>
      <c r="F747" s="5" t="s">
        <v>425</v>
      </c>
      <c r="G747" s="5" t="s">
        <v>294</v>
      </c>
      <c r="H747" s="5" t="s">
        <v>294</v>
      </c>
      <c r="I747" s="46">
        <f>I748+I749</f>
        <v>18223.399999999998</v>
      </c>
    </row>
    <row r="748" spans="1:9" ht="17.25">
      <c r="A748" s="2"/>
      <c r="B748" s="47" t="s">
        <v>658</v>
      </c>
      <c r="C748" s="115" t="s">
        <v>238</v>
      </c>
      <c r="D748" s="115" t="s">
        <v>298</v>
      </c>
      <c r="E748" s="63" t="s">
        <v>660</v>
      </c>
      <c r="F748" s="63" t="s">
        <v>425</v>
      </c>
      <c r="G748" s="63" t="s">
        <v>326</v>
      </c>
      <c r="H748" s="63" t="s">
        <v>239</v>
      </c>
      <c r="I748" s="49">
        <v>17834.1</v>
      </c>
    </row>
    <row r="749" spans="1:9" ht="35.25" thickBot="1">
      <c r="A749" s="2"/>
      <c r="B749" s="73" t="s">
        <v>590</v>
      </c>
      <c r="C749" s="295" t="s">
        <v>238</v>
      </c>
      <c r="D749" s="295" t="s">
        <v>298</v>
      </c>
      <c r="E749" s="296" t="s">
        <v>660</v>
      </c>
      <c r="F749" s="296" t="s">
        <v>425</v>
      </c>
      <c r="G749" s="296" t="s">
        <v>326</v>
      </c>
      <c r="H749" s="296" t="s">
        <v>684</v>
      </c>
      <c r="I749" s="297">
        <v>389.3</v>
      </c>
    </row>
    <row r="750" spans="1:9" ht="35.25" thickBot="1">
      <c r="A750" s="98" t="s">
        <v>226</v>
      </c>
      <c r="B750" s="99" t="s">
        <v>207</v>
      </c>
      <c r="C750" s="100" t="s">
        <v>237</v>
      </c>
      <c r="D750" s="100"/>
      <c r="E750" s="101" t="s">
        <v>294</v>
      </c>
      <c r="F750" s="101" t="s">
        <v>294</v>
      </c>
      <c r="G750" s="101" t="s">
        <v>294</v>
      </c>
      <c r="H750" s="101" t="s">
        <v>294</v>
      </c>
      <c r="I750" s="102">
        <f>I751+I776</f>
        <v>91120</v>
      </c>
    </row>
    <row r="751" spans="1:9" ht="17.25">
      <c r="A751" s="2"/>
      <c r="B751" s="3" t="s">
        <v>306</v>
      </c>
      <c r="C751" s="4" t="s">
        <v>237</v>
      </c>
      <c r="D751" s="4" t="s">
        <v>318</v>
      </c>
      <c r="E751" s="5"/>
      <c r="F751" s="5"/>
      <c r="G751" s="5"/>
      <c r="H751" s="5"/>
      <c r="I751" s="6">
        <f>I752</f>
        <v>67261.2</v>
      </c>
    </row>
    <row r="752" spans="1:9" ht="17.25">
      <c r="A752" s="2"/>
      <c r="B752" s="7" t="s">
        <v>309</v>
      </c>
      <c r="C752" s="50" t="s">
        <v>237</v>
      </c>
      <c r="D752" s="50" t="s">
        <v>318</v>
      </c>
      <c r="E752" s="9" t="s">
        <v>380</v>
      </c>
      <c r="F752" s="9"/>
      <c r="G752" s="9"/>
      <c r="H752" s="9"/>
      <c r="I752" s="10">
        <f>I753+I771+I762+I767</f>
        <v>67261.2</v>
      </c>
    </row>
    <row r="753" spans="1:9" ht="17.25">
      <c r="A753" s="2"/>
      <c r="B753" s="7" t="s">
        <v>311</v>
      </c>
      <c r="C753" s="50" t="s">
        <v>237</v>
      </c>
      <c r="D753" s="50" t="s">
        <v>318</v>
      </c>
      <c r="E753" s="9" t="s">
        <v>380</v>
      </c>
      <c r="F753" s="9" t="s">
        <v>432</v>
      </c>
      <c r="G753" s="9"/>
      <c r="H753" s="9"/>
      <c r="I753" s="10">
        <f>I754</f>
        <v>66162.09999999999</v>
      </c>
    </row>
    <row r="754" spans="1:9" ht="51.75">
      <c r="A754" s="2"/>
      <c r="B754" s="7" t="s">
        <v>223</v>
      </c>
      <c r="C754" s="8" t="s">
        <v>237</v>
      </c>
      <c r="D754" s="8" t="s">
        <v>318</v>
      </c>
      <c r="E754" s="9" t="s">
        <v>380</v>
      </c>
      <c r="F754" s="9" t="s">
        <v>504</v>
      </c>
      <c r="G754" s="57"/>
      <c r="H754" s="57"/>
      <c r="I754" s="14">
        <f>I755</f>
        <v>66162.09999999999</v>
      </c>
    </row>
    <row r="755" spans="1:9" ht="31.5" customHeight="1">
      <c r="A755" s="2"/>
      <c r="B755" s="7" t="s">
        <v>224</v>
      </c>
      <c r="C755" s="8" t="s">
        <v>237</v>
      </c>
      <c r="D755" s="8" t="s">
        <v>318</v>
      </c>
      <c r="E755" s="9" t="s">
        <v>380</v>
      </c>
      <c r="F755" s="9" t="s">
        <v>516</v>
      </c>
      <c r="G755" s="9"/>
      <c r="H755" s="57"/>
      <c r="I755" s="14">
        <f>SUM(I756:I761)</f>
        <v>66162.09999999999</v>
      </c>
    </row>
    <row r="756" spans="1:9" ht="36.75" customHeight="1">
      <c r="A756" s="2"/>
      <c r="B756" s="47" t="s">
        <v>439</v>
      </c>
      <c r="C756" s="115" t="s">
        <v>237</v>
      </c>
      <c r="D756" s="115" t="s">
        <v>318</v>
      </c>
      <c r="E756" s="63" t="s">
        <v>380</v>
      </c>
      <c r="F756" s="63" t="s">
        <v>516</v>
      </c>
      <c r="G756" s="63" t="s">
        <v>440</v>
      </c>
      <c r="H756" s="63" t="s">
        <v>239</v>
      </c>
      <c r="I756" s="49">
        <f>38953.6-197.4-600</f>
        <v>38156.2</v>
      </c>
    </row>
    <row r="757" spans="1:9" ht="17.25">
      <c r="A757" s="2"/>
      <c r="B757" s="152" t="s">
        <v>794</v>
      </c>
      <c r="C757" s="24" t="s">
        <v>237</v>
      </c>
      <c r="D757" s="24" t="s">
        <v>318</v>
      </c>
      <c r="E757" s="24" t="s">
        <v>380</v>
      </c>
      <c r="F757" s="24" t="s">
        <v>516</v>
      </c>
      <c r="G757" s="24" t="s">
        <v>440</v>
      </c>
      <c r="H757" s="24" t="s">
        <v>56</v>
      </c>
      <c r="I757" s="85">
        <v>2.7</v>
      </c>
    </row>
    <row r="758" spans="1:9" ht="51.75">
      <c r="A758" s="2"/>
      <c r="B758" s="152" t="s">
        <v>268</v>
      </c>
      <c r="C758" s="24" t="s">
        <v>237</v>
      </c>
      <c r="D758" s="24" t="s">
        <v>318</v>
      </c>
      <c r="E758" s="24" t="s">
        <v>380</v>
      </c>
      <c r="F758" s="24" t="s">
        <v>516</v>
      </c>
      <c r="G758" s="24" t="s">
        <v>492</v>
      </c>
      <c r="H758" s="24" t="s">
        <v>239</v>
      </c>
      <c r="I758" s="85">
        <f>26024.2+195.4</f>
        <v>26219.600000000002</v>
      </c>
    </row>
    <row r="759" spans="1:9" ht="34.5">
      <c r="A759" s="2"/>
      <c r="B759" s="152" t="s">
        <v>590</v>
      </c>
      <c r="C759" s="24" t="s">
        <v>237</v>
      </c>
      <c r="D759" s="24" t="s">
        <v>318</v>
      </c>
      <c r="E759" s="24" t="s">
        <v>380</v>
      </c>
      <c r="F759" s="24" t="s">
        <v>516</v>
      </c>
      <c r="G759" s="24" t="s">
        <v>492</v>
      </c>
      <c r="H759" s="24" t="s">
        <v>684</v>
      </c>
      <c r="I759" s="85">
        <v>718.2</v>
      </c>
    </row>
    <row r="760" spans="1:9" ht="17.25">
      <c r="A760" s="2"/>
      <c r="B760" s="152" t="s">
        <v>15</v>
      </c>
      <c r="C760" s="24" t="s">
        <v>237</v>
      </c>
      <c r="D760" s="24" t="s">
        <v>318</v>
      </c>
      <c r="E760" s="24" t="s">
        <v>380</v>
      </c>
      <c r="F760" s="24" t="s">
        <v>516</v>
      </c>
      <c r="G760" s="24" t="s">
        <v>466</v>
      </c>
      <c r="H760" s="24" t="s">
        <v>239</v>
      </c>
      <c r="I760" s="85">
        <f>168.7+115.5+130.3</f>
        <v>414.5</v>
      </c>
    </row>
    <row r="761" spans="1:9" ht="17.25">
      <c r="A761" s="2"/>
      <c r="B761" s="73" t="s">
        <v>53</v>
      </c>
      <c r="C761" s="88" t="s">
        <v>237</v>
      </c>
      <c r="D761" s="88" t="s">
        <v>318</v>
      </c>
      <c r="E761" s="88" t="s">
        <v>380</v>
      </c>
      <c r="F761" s="88" t="s">
        <v>516</v>
      </c>
      <c r="G761" s="88" t="s">
        <v>466</v>
      </c>
      <c r="H761" s="88" t="s">
        <v>52</v>
      </c>
      <c r="I761" s="97">
        <v>650.9</v>
      </c>
    </row>
    <row r="762" spans="1:9" ht="17.25">
      <c r="A762" s="2"/>
      <c r="B762" s="207" t="s">
        <v>287</v>
      </c>
      <c r="C762" s="11" t="s">
        <v>237</v>
      </c>
      <c r="D762" s="11" t="s">
        <v>318</v>
      </c>
      <c r="E762" s="12" t="s">
        <v>380</v>
      </c>
      <c r="F762" s="12" t="s">
        <v>506</v>
      </c>
      <c r="G762" s="13"/>
      <c r="H762" s="13"/>
      <c r="I762" s="10">
        <f>I763</f>
        <v>374</v>
      </c>
    </row>
    <row r="763" spans="1:9" ht="51.75">
      <c r="A763" s="2"/>
      <c r="B763" s="225" t="s">
        <v>177</v>
      </c>
      <c r="C763" s="11" t="s">
        <v>237</v>
      </c>
      <c r="D763" s="11" t="s">
        <v>318</v>
      </c>
      <c r="E763" s="12" t="s">
        <v>380</v>
      </c>
      <c r="F763" s="12" t="s">
        <v>173</v>
      </c>
      <c r="G763" s="57"/>
      <c r="H763" s="57"/>
      <c r="I763" s="10">
        <f>I764</f>
        <v>374</v>
      </c>
    </row>
    <row r="764" spans="1:9" ht="51.75">
      <c r="A764" s="2"/>
      <c r="B764" s="269" t="s">
        <v>815</v>
      </c>
      <c r="C764" s="44" t="s">
        <v>237</v>
      </c>
      <c r="D764" s="44" t="s">
        <v>318</v>
      </c>
      <c r="E764" s="45" t="s">
        <v>380</v>
      </c>
      <c r="F764" s="45" t="s">
        <v>813</v>
      </c>
      <c r="G764" s="79"/>
      <c r="H764" s="79"/>
      <c r="I764" s="6">
        <f>I765+I766</f>
        <v>374</v>
      </c>
    </row>
    <row r="765" spans="1:9" ht="51.75">
      <c r="A765" s="2"/>
      <c r="B765" s="227" t="s">
        <v>802</v>
      </c>
      <c r="C765" s="63" t="s">
        <v>237</v>
      </c>
      <c r="D765" s="63" t="s">
        <v>318</v>
      </c>
      <c r="E765" s="63" t="s">
        <v>380</v>
      </c>
      <c r="F765" s="63" t="s">
        <v>813</v>
      </c>
      <c r="G765" s="63" t="s">
        <v>440</v>
      </c>
      <c r="H765" s="63" t="s">
        <v>814</v>
      </c>
      <c r="I765" s="83">
        <v>85</v>
      </c>
    </row>
    <row r="766" spans="1:9" ht="51.75">
      <c r="A766" s="2"/>
      <c r="B766" s="226" t="s">
        <v>802</v>
      </c>
      <c r="C766" s="41" t="s">
        <v>237</v>
      </c>
      <c r="D766" s="41" t="s">
        <v>318</v>
      </c>
      <c r="E766" s="41" t="s">
        <v>380</v>
      </c>
      <c r="F766" s="41" t="s">
        <v>813</v>
      </c>
      <c r="G766" s="41" t="s">
        <v>466</v>
      </c>
      <c r="H766" s="41" t="s">
        <v>814</v>
      </c>
      <c r="I766" s="97">
        <v>289</v>
      </c>
    </row>
    <row r="767" spans="1:9" ht="17.25">
      <c r="A767" s="2"/>
      <c r="B767" s="7" t="s">
        <v>354</v>
      </c>
      <c r="C767" s="11" t="s">
        <v>237</v>
      </c>
      <c r="D767" s="11" t="s">
        <v>318</v>
      </c>
      <c r="E767" s="12" t="s">
        <v>380</v>
      </c>
      <c r="F767" s="12" t="s">
        <v>350</v>
      </c>
      <c r="G767" s="57"/>
      <c r="H767" s="57"/>
      <c r="I767" s="193">
        <f>I768</f>
        <v>275.1</v>
      </c>
    </row>
    <row r="768" spans="1:9" ht="34.5">
      <c r="A768" s="2"/>
      <c r="B768" s="7" t="s">
        <v>352</v>
      </c>
      <c r="C768" s="11" t="s">
        <v>237</v>
      </c>
      <c r="D768" s="11" t="s">
        <v>318</v>
      </c>
      <c r="E768" s="12" t="s">
        <v>819</v>
      </c>
      <c r="F768" s="12" t="s">
        <v>351</v>
      </c>
      <c r="G768" s="57"/>
      <c r="H768" s="57"/>
      <c r="I768" s="193">
        <f>I769</f>
        <v>275.1</v>
      </c>
    </row>
    <row r="769" spans="1:9" ht="51.75">
      <c r="A769" s="2"/>
      <c r="B769" s="112" t="s">
        <v>803</v>
      </c>
      <c r="C769" s="114" t="s">
        <v>237</v>
      </c>
      <c r="D769" s="114" t="s">
        <v>318</v>
      </c>
      <c r="E769" s="66" t="s">
        <v>380</v>
      </c>
      <c r="F769" s="66" t="s">
        <v>820</v>
      </c>
      <c r="G769" s="63"/>
      <c r="H769" s="63"/>
      <c r="I769" s="113">
        <f>I770</f>
        <v>275.1</v>
      </c>
    </row>
    <row r="770" spans="1:9" ht="51.75">
      <c r="A770" s="2"/>
      <c r="B770" s="67" t="s">
        <v>812</v>
      </c>
      <c r="C770" s="41" t="s">
        <v>237</v>
      </c>
      <c r="D770" s="41" t="s">
        <v>318</v>
      </c>
      <c r="E770" s="41" t="s">
        <v>380</v>
      </c>
      <c r="F770" s="41" t="s">
        <v>820</v>
      </c>
      <c r="G770" s="41" t="s">
        <v>326</v>
      </c>
      <c r="H770" s="41" t="s">
        <v>810</v>
      </c>
      <c r="I770" s="42">
        <v>275.1</v>
      </c>
    </row>
    <row r="771" spans="1:9" ht="17.25">
      <c r="A771" s="2"/>
      <c r="B771" s="3" t="s">
        <v>184</v>
      </c>
      <c r="C771" s="92" t="s">
        <v>237</v>
      </c>
      <c r="D771" s="92" t="s">
        <v>318</v>
      </c>
      <c r="E771" s="5" t="s">
        <v>380</v>
      </c>
      <c r="F771" s="5" t="s">
        <v>409</v>
      </c>
      <c r="G771" s="79"/>
      <c r="H771" s="79"/>
      <c r="I771" s="46">
        <f>I772</f>
        <v>450</v>
      </c>
    </row>
    <row r="772" spans="1:9" ht="51.75">
      <c r="A772" s="2"/>
      <c r="B772" s="3" t="s">
        <v>589</v>
      </c>
      <c r="C772" s="92" t="s">
        <v>237</v>
      </c>
      <c r="D772" s="92" t="s">
        <v>318</v>
      </c>
      <c r="E772" s="5" t="s">
        <v>380</v>
      </c>
      <c r="F772" s="5" t="s">
        <v>587</v>
      </c>
      <c r="G772" s="79"/>
      <c r="H772" s="79"/>
      <c r="I772" s="46">
        <f>I773</f>
        <v>450</v>
      </c>
    </row>
    <row r="773" spans="1:9" ht="69">
      <c r="A773" s="2"/>
      <c r="B773" s="43" t="s">
        <v>591</v>
      </c>
      <c r="C773" s="4" t="s">
        <v>237</v>
      </c>
      <c r="D773" s="4" t="s">
        <v>318</v>
      </c>
      <c r="E773" s="5" t="s">
        <v>380</v>
      </c>
      <c r="F773" s="5" t="s">
        <v>588</v>
      </c>
      <c r="G773" s="79"/>
      <c r="H773" s="79"/>
      <c r="I773" s="46">
        <f>I774+I775</f>
        <v>450</v>
      </c>
    </row>
    <row r="774" spans="1:9" ht="34.5">
      <c r="A774" s="2"/>
      <c r="B774" s="47" t="s">
        <v>439</v>
      </c>
      <c r="C774" s="82" t="s">
        <v>237</v>
      </c>
      <c r="D774" s="82" t="s">
        <v>318</v>
      </c>
      <c r="E774" s="48" t="s">
        <v>380</v>
      </c>
      <c r="F774" s="48" t="s">
        <v>588</v>
      </c>
      <c r="G774" s="48" t="s">
        <v>440</v>
      </c>
      <c r="H774" s="48" t="s">
        <v>239</v>
      </c>
      <c r="I774" s="49">
        <f>256-51</f>
        <v>205</v>
      </c>
    </row>
    <row r="775" spans="1:9" ht="17.25">
      <c r="A775" s="2"/>
      <c r="B775" s="73" t="s">
        <v>15</v>
      </c>
      <c r="C775" s="96" t="s">
        <v>237</v>
      </c>
      <c r="D775" s="96" t="s">
        <v>318</v>
      </c>
      <c r="E775" s="88" t="s">
        <v>380</v>
      </c>
      <c r="F775" s="88" t="s">
        <v>588</v>
      </c>
      <c r="G775" s="88" t="s">
        <v>466</v>
      </c>
      <c r="H775" s="88" t="s">
        <v>239</v>
      </c>
      <c r="I775" s="97">
        <f>194+51</f>
        <v>245</v>
      </c>
    </row>
    <row r="776" spans="1:9" ht="37.5" customHeight="1">
      <c r="A776" s="2"/>
      <c r="B776" s="7" t="s">
        <v>665</v>
      </c>
      <c r="C776" s="50" t="s">
        <v>237</v>
      </c>
      <c r="D776" s="50" t="s">
        <v>302</v>
      </c>
      <c r="E776" s="9"/>
      <c r="F776" s="9" t="s">
        <v>294</v>
      </c>
      <c r="G776" s="9"/>
      <c r="H776" s="9"/>
      <c r="I776" s="10">
        <f>I777+I807</f>
        <v>23858.8</v>
      </c>
    </row>
    <row r="777" spans="1:9" ht="17.25">
      <c r="A777" s="2"/>
      <c r="B777" s="3" t="s">
        <v>270</v>
      </c>
      <c r="C777" s="92" t="s">
        <v>237</v>
      </c>
      <c r="D777" s="92" t="s">
        <v>302</v>
      </c>
      <c r="E777" s="5" t="s">
        <v>381</v>
      </c>
      <c r="F777" s="5" t="s">
        <v>294</v>
      </c>
      <c r="G777" s="79"/>
      <c r="H777" s="79"/>
      <c r="I777" s="46">
        <f>I781+I803+I797+I790+I778+I786</f>
        <v>17093</v>
      </c>
    </row>
    <row r="778" spans="1:9" ht="34.5">
      <c r="A778" s="2"/>
      <c r="B778" s="3" t="s">
        <v>525</v>
      </c>
      <c r="C778" s="92" t="s">
        <v>237</v>
      </c>
      <c r="D778" s="92" t="s">
        <v>302</v>
      </c>
      <c r="E778" s="5" t="s">
        <v>381</v>
      </c>
      <c r="F778" s="5" t="s">
        <v>527</v>
      </c>
      <c r="G778" s="79"/>
      <c r="H778" s="79"/>
      <c r="I778" s="46">
        <f>I779</f>
        <v>533.5</v>
      </c>
    </row>
    <row r="779" spans="1:9" ht="51.75">
      <c r="A779" s="2"/>
      <c r="B779" s="43" t="s">
        <v>526</v>
      </c>
      <c r="C779" s="4" t="s">
        <v>237</v>
      </c>
      <c r="D779" s="4" t="s">
        <v>302</v>
      </c>
      <c r="E779" s="5" t="s">
        <v>381</v>
      </c>
      <c r="F779" s="5" t="s">
        <v>528</v>
      </c>
      <c r="G779" s="79"/>
      <c r="H779" s="79"/>
      <c r="I779" s="46">
        <f>I780</f>
        <v>533.5</v>
      </c>
    </row>
    <row r="780" spans="1:9" ht="34.5">
      <c r="A780" s="2"/>
      <c r="B780" s="47" t="s">
        <v>530</v>
      </c>
      <c r="C780" s="82" t="s">
        <v>237</v>
      </c>
      <c r="D780" s="82" t="s">
        <v>302</v>
      </c>
      <c r="E780" s="48" t="s">
        <v>381</v>
      </c>
      <c r="F780" s="48" t="s">
        <v>528</v>
      </c>
      <c r="G780" s="48" t="s">
        <v>326</v>
      </c>
      <c r="H780" s="48" t="s">
        <v>529</v>
      </c>
      <c r="I780" s="49">
        <v>533.5</v>
      </c>
    </row>
    <row r="781" spans="1:9" ht="17.25">
      <c r="A781" s="2"/>
      <c r="B781" s="7" t="s">
        <v>257</v>
      </c>
      <c r="C781" s="50" t="s">
        <v>237</v>
      </c>
      <c r="D781" s="50" t="s">
        <v>302</v>
      </c>
      <c r="E781" s="9" t="s">
        <v>381</v>
      </c>
      <c r="F781" s="9" t="s">
        <v>517</v>
      </c>
      <c r="G781" s="57"/>
      <c r="H781" s="57"/>
      <c r="I781" s="14">
        <f>I782</f>
        <v>13417</v>
      </c>
    </row>
    <row r="782" spans="1:9" ht="51.75">
      <c r="A782" s="2"/>
      <c r="B782" s="7" t="s">
        <v>223</v>
      </c>
      <c r="C782" s="50" t="s">
        <v>237</v>
      </c>
      <c r="D782" s="50" t="s">
        <v>302</v>
      </c>
      <c r="E782" s="9" t="s">
        <v>381</v>
      </c>
      <c r="F782" s="9" t="s">
        <v>518</v>
      </c>
      <c r="G782" s="57"/>
      <c r="H782" s="57"/>
      <c r="I782" s="14">
        <f>SUM(I783:I785)</f>
        <v>13417</v>
      </c>
    </row>
    <row r="783" spans="1:9" ht="17.25">
      <c r="A783" s="2"/>
      <c r="B783" s="94" t="s">
        <v>658</v>
      </c>
      <c r="C783" s="48" t="s">
        <v>237</v>
      </c>
      <c r="D783" s="48" t="s">
        <v>302</v>
      </c>
      <c r="E783" s="48" t="s">
        <v>381</v>
      </c>
      <c r="F783" s="48" t="s">
        <v>518</v>
      </c>
      <c r="G783" s="63" t="s">
        <v>326</v>
      </c>
      <c r="H783" s="48" t="s">
        <v>239</v>
      </c>
      <c r="I783" s="83">
        <v>13190.9</v>
      </c>
    </row>
    <row r="784" spans="1:9" ht="17.25">
      <c r="A784" s="2"/>
      <c r="B784" s="152" t="s">
        <v>365</v>
      </c>
      <c r="C784" s="24" t="s">
        <v>237</v>
      </c>
      <c r="D784" s="24" t="s">
        <v>302</v>
      </c>
      <c r="E784" s="24" t="s">
        <v>381</v>
      </c>
      <c r="F784" s="24" t="s">
        <v>518</v>
      </c>
      <c r="G784" s="31" t="s">
        <v>366</v>
      </c>
      <c r="H784" s="24" t="s">
        <v>239</v>
      </c>
      <c r="I784" s="85">
        <v>113.1</v>
      </c>
    </row>
    <row r="785" spans="1:9" ht="17.25">
      <c r="A785" s="2"/>
      <c r="B785" s="73" t="s">
        <v>53</v>
      </c>
      <c r="C785" s="88" t="s">
        <v>237</v>
      </c>
      <c r="D785" s="88" t="s">
        <v>302</v>
      </c>
      <c r="E785" s="88" t="s">
        <v>381</v>
      </c>
      <c r="F785" s="88" t="s">
        <v>518</v>
      </c>
      <c r="G785" s="41" t="s">
        <v>366</v>
      </c>
      <c r="H785" s="88" t="s">
        <v>52</v>
      </c>
      <c r="I785" s="97">
        <v>113</v>
      </c>
    </row>
    <row r="786" spans="1:9" ht="17.25">
      <c r="A786" s="2"/>
      <c r="B786" s="207" t="s">
        <v>287</v>
      </c>
      <c r="C786" s="11" t="s">
        <v>237</v>
      </c>
      <c r="D786" s="11" t="s">
        <v>302</v>
      </c>
      <c r="E786" s="12" t="s">
        <v>381</v>
      </c>
      <c r="F786" s="12" t="s">
        <v>506</v>
      </c>
      <c r="G786" s="13"/>
      <c r="H786" s="13"/>
      <c r="I786" s="10">
        <f>I787</f>
        <v>47.9</v>
      </c>
    </row>
    <row r="787" spans="1:9" ht="51.75">
      <c r="A787" s="2"/>
      <c r="B787" s="225" t="s">
        <v>177</v>
      </c>
      <c r="C787" s="11" t="s">
        <v>237</v>
      </c>
      <c r="D787" s="11" t="s">
        <v>302</v>
      </c>
      <c r="E787" s="12" t="s">
        <v>381</v>
      </c>
      <c r="F787" s="12" t="s">
        <v>173</v>
      </c>
      <c r="G787" s="57"/>
      <c r="H787" s="57"/>
      <c r="I787" s="10">
        <f>I788</f>
        <v>47.9</v>
      </c>
    </row>
    <row r="788" spans="1:9" ht="51.75">
      <c r="A788" s="2"/>
      <c r="B788" s="269" t="s">
        <v>815</v>
      </c>
      <c r="C788" s="44" t="s">
        <v>237</v>
      </c>
      <c r="D788" s="44" t="s">
        <v>302</v>
      </c>
      <c r="E788" s="45" t="s">
        <v>381</v>
      </c>
      <c r="F788" s="45" t="s">
        <v>813</v>
      </c>
      <c r="G788" s="79"/>
      <c r="H788" s="79"/>
      <c r="I788" s="6">
        <f>I789</f>
        <v>47.9</v>
      </c>
    </row>
    <row r="789" spans="1:9" ht="51.75">
      <c r="A789" s="2"/>
      <c r="B789" s="275" t="s">
        <v>802</v>
      </c>
      <c r="C789" s="57" t="s">
        <v>237</v>
      </c>
      <c r="D789" s="57" t="s">
        <v>302</v>
      </c>
      <c r="E789" s="57" t="s">
        <v>381</v>
      </c>
      <c r="F789" s="57" t="s">
        <v>813</v>
      </c>
      <c r="G789" s="57" t="s">
        <v>326</v>
      </c>
      <c r="H789" s="57" t="s">
        <v>814</v>
      </c>
      <c r="I789" s="224">
        <v>47.9</v>
      </c>
    </row>
    <row r="790" spans="1:9" ht="17.25">
      <c r="A790" s="2"/>
      <c r="B790" s="69" t="s">
        <v>354</v>
      </c>
      <c r="C790" s="155" t="s">
        <v>237</v>
      </c>
      <c r="D790" s="155" t="s">
        <v>302</v>
      </c>
      <c r="E790" s="155" t="s">
        <v>381</v>
      </c>
      <c r="F790" s="155" t="s">
        <v>350</v>
      </c>
      <c r="G790" s="71"/>
      <c r="H790" s="134"/>
      <c r="I790" s="74">
        <f>I794+I791</f>
        <v>1818.5</v>
      </c>
    </row>
    <row r="791" spans="1:9" ht="69">
      <c r="A791" s="2"/>
      <c r="B791" s="7" t="s">
        <v>726</v>
      </c>
      <c r="C791" s="9" t="s">
        <v>237</v>
      </c>
      <c r="D791" s="9" t="s">
        <v>302</v>
      </c>
      <c r="E791" s="9" t="s">
        <v>381</v>
      </c>
      <c r="F791" s="9" t="s">
        <v>458</v>
      </c>
      <c r="G791" s="57"/>
      <c r="H791" s="13"/>
      <c r="I791" s="10">
        <f>I792</f>
        <v>445.3</v>
      </c>
    </row>
    <row r="792" spans="1:9" ht="34.5">
      <c r="A792" s="2"/>
      <c r="B792" s="112" t="s">
        <v>742</v>
      </c>
      <c r="C792" s="62" t="s">
        <v>237</v>
      </c>
      <c r="D792" s="62" t="s">
        <v>302</v>
      </c>
      <c r="E792" s="62" t="s">
        <v>381</v>
      </c>
      <c r="F792" s="62" t="s">
        <v>739</v>
      </c>
      <c r="G792" s="63"/>
      <c r="H792" s="48"/>
      <c r="I792" s="113">
        <f>I793</f>
        <v>445.3</v>
      </c>
    </row>
    <row r="793" spans="1:9" ht="34.5">
      <c r="A793" s="2"/>
      <c r="B793" s="67" t="s">
        <v>741</v>
      </c>
      <c r="C793" s="88" t="s">
        <v>237</v>
      </c>
      <c r="D793" s="88" t="s">
        <v>302</v>
      </c>
      <c r="E793" s="88" t="s">
        <v>381</v>
      </c>
      <c r="F793" s="88" t="s">
        <v>739</v>
      </c>
      <c r="G793" s="41" t="s">
        <v>326</v>
      </c>
      <c r="H793" s="88" t="s">
        <v>740</v>
      </c>
      <c r="I793" s="97">
        <v>445.3</v>
      </c>
    </row>
    <row r="794" spans="1:9" ht="34.5">
      <c r="A794" s="2"/>
      <c r="B794" s="246" t="s">
        <v>352</v>
      </c>
      <c r="C794" s="9" t="s">
        <v>237</v>
      </c>
      <c r="D794" s="156" t="s">
        <v>302</v>
      </c>
      <c r="E794" s="156" t="s">
        <v>381</v>
      </c>
      <c r="F794" s="156" t="s">
        <v>351</v>
      </c>
      <c r="G794" s="71"/>
      <c r="H794" s="134"/>
      <c r="I794" s="113">
        <f>I795</f>
        <v>1373.2</v>
      </c>
    </row>
    <row r="795" spans="1:9" ht="51.75">
      <c r="A795" s="2"/>
      <c r="B795" s="112" t="s">
        <v>803</v>
      </c>
      <c r="C795" s="62" t="s">
        <v>237</v>
      </c>
      <c r="D795" s="62" t="s">
        <v>302</v>
      </c>
      <c r="E795" s="62" t="s">
        <v>381</v>
      </c>
      <c r="F795" s="62" t="s">
        <v>820</v>
      </c>
      <c r="G795" s="63"/>
      <c r="H795" s="48"/>
      <c r="I795" s="113">
        <f>I796</f>
        <v>1373.2</v>
      </c>
    </row>
    <row r="796" spans="1:9" ht="51.75">
      <c r="A796" s="2"/>
      <c r="B796" s="67" t="s">
        <v>804</v>
      </c>
      <c r="C796" s="134" t="s">
        <v>237</v>
      </c>
      <c r="D796" s="134" t="s">
        <v>302</v>
      </c>
      <c r="E796" s="134" t="s">
        <v>381</v>
      </c>
      <c r="F796" s="134" t="s">
        <v>820</v>
      </c>
      <c r="G796" s="71" t="s">
        <v>326</v>
      </c>
      <c r="H796" s="134" t="s">
        <v>810</v>
      </c>
      <c r="I796" s="135">
        <f>1000+373.2</f>
        <v>1373.2</v>
      </c>
    </row>
    <row r="797" spans="1:9" ht="17.25">
      <c r="A797" s="2"/>
      <c r="B797" s="7" t="s">
        <v>467</v>
      </c>
      <c r="C797" s="50" t="s">
        <v>237</v>
      </c>
      <c r="D797" s="50" t="s">
        <v>302</v>
      </c>
      <c r="E797" s="9" t="s">
        <v>381</v>
      </c>
      <c r="F797" s="9" t="s">
        <v>468</v>
      </c>
      <c r="G797" s="57"/>
      <c r="H797" s="57"/>
      <c r="I797" s="14">
        <f>I798+I801</f>
        <v>626.1</v>
      </c>
    </row>
    <row r="798" spans="1:9" ht="34.5">
      <c r="A798" s="2"/>
      <c r="B798" s="3" t="s">
        <v>469</v>
      </c>
      <c r="C798" s="92" t="s">
        <v>237</v>
      </c>
      <c r="D798" s="92" t="s">
        <v>302</v>
      </c>
      <c r="E798" s="5" t="s">
        <v>381</v>
      </c>
      <c r="F798" s="5" t="s">
        <v>470</v>
      </c>
      <c r="G798" s="79"/>
      <c r="H798" s="79"/>
      <c r="I798" s="46">
        <f>I800+I799</f>
        <v>400</v>
      </c>
    </row>
    <row r="799" spans="1:9" ht="34.5">
      <c r="A799" s="2"/>
      <c r="B799" s="94" t="s">
        <v>471</v>
      </c>
      <c r="C799" s="48" t="s">
        <v>237</v>
      </c>
      <c r="D799" s="48" t="s">
        <v>302</v>
      </c>
      <c r="E799" s="48" t="s">
        <v>381</v>
      </c>
      <c r="F799" s="48" t="s">
        <v>470</v>
      </c>
      <c r="G799" s="63" t="s">
        <v>233</v>
      </c>
      <c r="H799" s="48" t="s">
        <v>233</v>
      </c>
      <c r="I799" s="83">
        <v>100</v>
      </c>
    </row>
    <row r="800" spans="1:9" ht="34.5">
      <c r="A800" s="2"/>
      <c r="B800" s="73" t="s">
        <v>471</v>
      </c>
      <c r="C800" s="88" t="s">
        <v>237</v>
      </c>
      <c r="D800" s="88" t="s">
        <v>302</v>
      </c>
      <c r="E800" s="88" t="s">
        <v>381</v>
      </c>
      <c r="F800" s="88" t="s">
        <v>470</v>
      </c>
      <c r="G800" s="41" t="s">
        <v>466</v>
      </c>
      <c r="H800" s="88" t="s">
        <v>233</v>
      </c>
      <c r="I800" s="97">
        <v>300</v>
      </c>
    </row>
    <row r="801" spans="1:9" ht="34.5">
      <c r="A801" s="2"/>
      <c r="B801" s="154" t="s">
        <v>1</v>
      </c>
      <c r="C801" s="50" t="s">
        <v>237</v>
      </c>
      <c r="D801" s="50" t="s">
        <v>302</v>
      </c>
      <c r="E801" s="9" t="s">
        <v>381</v>
      </c>
      <c r="F801" s="9" t="s">
        <v>2</v>
      </c>
      <c r="G801" s="71"/>
      <c r="H801" s="134"/>
      <c r="I801" s="193">
        <f>I802</f>
        <v>226.1</v>
      </c>
    </row>
    <row r="802" spans="1:9" ht="34.5">
      <c r="A802" s="2"/>
      <c r="B802" s="94" t="s">
        <v>471</v>
      </c>
      <c r="C802" s="133" t="s">
        <v>237</v>
      </c>
      <c r="D802" s="133" t="s">
        <v>302</v>
      </c>
      <c r="E802" s="134" t="s">
        <v>381</v>
      </c>
      <c r="F802" s="134" t="s">
        <v>2</v>
      </c>
      <c r="G802" s="71" t="s">
        <v>233</v>
      </c>
      <c r="H802" s="134" t="s">
        <v>233</v>
      </c>
      <c r="I802" s="135">
        <v>226.1</v>
      </c>
    </row>
    <row r="803" spans="1:9" ht="17.25">
      <c r="A803" s="2"/>
      <c r="B803" s="7" t="s">
        <v>184</v>
      </c>
      <c r="C803" s="8" t="s">
        <v>237</v>
      </c>
      <c r="D803" s="8" t="s">
        <v>302</v>
      </c>
      <c r="E803" s="9" t="s">
        <v>381</v>
      </c>
      <c r="F803" s="9" t="s">
        <v>409</v>
      </c>
      <c r="G803" s="13"/>
      <c r="H803" s="57"/>
      <c r="I803" s="14">
        <f>I804</f>
        <v>650</v>
      </c>
    </row>
    <row r="804" spans="1:9" ht="51.75">
      <c r="A804" s="2"/>
      <c r="B804" s="3" t="s">
        <v>589</v>
      </c>
      <c r="C804" s="92" t="s">
        <v>237</v>
      </c>
      <c r="D804" s="92" t="s">
        <v>302</v>
      </c>
      <c r="E804" s="5" t="s">
        <v>381</v>
      </c>
      <c r="F804" s="5" t="s">
        <v>587</v>
      </c>
      <c r="G804" s="79"/>
      <c r="H804" s="79"/>
      <c r="I804" s="46">
        <f>I805</f>
        <v>650</v>
      </c>
    </row>
    <row r="805" spans="1:9" ht="69">
      <c r="A805" s="2"/>
      <c r="B805" s="60" t="s">
        <v>593</v>
      </c>
      <c r="C805" s="132" t="s">
        <v>237</v>
      </c>
      <c r="D805" s="132" t="s">
        <v>302</v>
      </c>
      <c r="E805" s="62" t="s">
        <v>381</v>
      </c>
      <c r="F805" s="62" t="s">
        <v>592</v>
      </c>
      <c r="G805" s="63"/>
      <c r="H805" s="63"/>
      <c r="I805" s="64">
        <f>I806</f>
        <v>650</v>
      </c>
    </row>
    <row r="806" spans="1:9" ht="17.25">
      <c r="A806" s="2"/>
      <c r="B806" s="128" t="s">
        <v>658</v>
      </c>
      <c r="C806" s="96" t="s">
        <v>237</v>
      </c>
      <c r="D806" s="96" t="s">
        <v>302</v>
      </c>
      <c r="E806" s="88" t="s">
        <v>381</v>
      </c>
      <c r="F806" s="88" t="s">
        <v>592</v>
      </c>
      <c r="G806" s="88" t="s">
        <v>326</v>
      </c>
      <c r="H806" s="88" t="s">
        <v>239</v>
      </c>
      <c r="I806" s="97">
        <v>650</v>
      </c>
    </row>
    <row r="807" spans="1:9" ht="17.25">
      <c r="A807" s="2"/>
      <c r="B807" s="56" t="s">
        <v>666</v>
      </c>
      <c r="C807" s="50" t="s">
        <v>237</v>
      </c>
      <c r="D807" s="50" t="s">
        <v>302</v>
      </c>
      <c r="E807" s="9" t="s">
        <v>698</v>
      </c>
      <c r="F807" s="9"/>
      <c r="G807" s="9"/>
      <c r="H807" s="9"/>
      <c r="I807" s="10">
        <f>I808+I813+I817</f>
        <v>6765.8</v>
      </c>
    </row>
    <row r="808" spans="1:9" ht="56.25" customHeight="1">
      <c r="A808" s="2"/>
      <c r="B808" s="56" t="s">
        <v>364</v>
      </c>
      <c r="C808" s="50" t="s">
        <v>237</v>
      </c>
      <c r="D808" s="50" t="s">
        <v>302</v>
      </c>
      <c r="E808" s="9" t="s">
        <v>698</v>
      </c>
      <c r="F808" s="9" t="s">
        <v>393</v>
      </c>
      <c r="G808" s="9"/>
      <c r="H808" s="9"/>
      <c r="I808" s="10">
        <f>I809</f>
        <v>1980.6000000000001</v>
      </c>
    </row>
    <row r="809" spans="1:9" ht="17.25">
      <c r="A809" s="2"/>
      <c r="B809" s="68" t="s">
        <v>362</v>
      </c>
      <c r="C809" s="90" t="s">
        <v>237</v>
      </c>
      <c r="D809" s="90" t="s">
        <v>302</v>
      </c>
      <c r="E809" s="91" t="s">
        <v>698</v>
      </c>
      <c r="F809" s="91" t="s">
        <v>395</v>
      </c>
      <c r="G809" s="91"/>
      <c r="H809" s="91"/>
      <c r="I809" s="111">
        <f>SUM(I810:I812)</f>
        <v>1980.6000000000001</v>
      </c>
    </row>
    <row r="810" spans="1:9" ht="17.25">
      <c r="A810" s="2"/>
      <c r="B810" s="47" t="s">
        <v>365</v>
      </c>
      <c r="C810" s="48" t="s">
        <v>237</v>
      </c>
      <c r="D810" s="48" t="s">
        <v>302</v>
      </c>
      <c r="E810" s="48" t="s">
        <v>698</v>
      </c>
      <c r="F810" s="48" t="s">
        <v>395</v>
      </c>
      <c r="G810" s="48" t="s">
        <v>366</v>
      </c>
      <c r="H810" s="48" t="s">
        <v>239</v>
      </c>
      <c r="I810" s="83">
        <f>257.7+30</f>
        <v>287.7</v>
      </c>
    </row>
    <row r="811" spans="1:9" ht="34.5">
      <c r="A811" s="2"/>
      <c r="B811" s="27" t="s">
        <v>483</v>
      </c>
      <c r="C811" s="28" t="s">
        <v>237</v>
      </c>
      <c r="D811" s="28" t="s">
        <v>302</v>
      </c>
      <c r="E811" s="28" t="s">
        <v>698</v>
      </c>
      <c r="F811" s="28" t="s">
        <v>341</v>
      </c>
      <c r="G811" s="28" t="s">
        <v>366</v>
      </c>
      <c r="H811" s="28" t="s">
        <v>239</v>
      </c>
      <c r="I811" s="76">
        <v>1470.4</v>
      </c>
    </row>
    <row r="812" spans="1:9" ht="51.75">
      <c r="A812" s="2"/>
      <c r="B812" s="67" t="s">
        <v>185</v>
      </c>
      <c r="C812" s="96" t="s">
        <v>237</v>
      </c>
      <c r="D812" s="96" t="s">
        <v>302</v>
      </c>
      <c r="E812" s="88" t="s">
        <v>698</v>
      </c>
      <c r="F812" s="88" t="s">
        <v>341</v>
      </c>
      <c r="G812" s="88" t="s">
        <v>366</v>
      </c>
      <c r="H812" s="88" t="s">
        <v>249</v>
      </c>
      <c r="I812" s="97">
        <v>222.5</v>
      </c>
    </row>
    <row r="813" spans="1:9" ht="17.25">
      <c r="A813" s="2"/>
      <c r="B813" s="56" t="s">
        <v>667</v>
      </c>
      <c r="C813" s="50" t="s">
        <v>237</v>
      </c>
      <c r="D813" s="50" t="s">
        <v>302</v>
      </c>
      <c r="E813" s="9" t="s">
        <v>698</v>
      </c>
      <c r="F813" s="9" t="s">
        <v>415</v>
      </c>
      <c r="G813" s="9"/>
      <c r="H813" s="9"/>
      <c r="I813" s="10">
        <f>I814</f>
        <v>3785.2</v>
      </c>
    </row>
    <row r="814" spans="1:9" ht="34.5">
      <c r="A814" s="2"/>
      <c r="B814" s="56" t="s">
        <v>699</v>
      </c>
      <c r="C814" s="50" t="s">
        <v>237</v>
      </c>
      <c r="D814" s="50" t="s">
        <v>302</v>
      </c>
      <c r="E814" s="9" t="s">
        <v>698</v>
      </c>
      <c r="F814" s="9" t="s">
        <v>114</v>
      </c>
      <c r="G814" s="57"/>
      <c r="H814" s="57"/>
      <c r="I814" s="14">
        <f>I815</f>
        <v>3785.2</v>
      </c>
    </row>
    <row r="815" spans="1:9" ht="30.75" customHeight="1">
      <c r="A815" s="2"/>
      <c r="B815" s="68" t="s">
        <v>595</v>
      </c>
      <c r="C815" s="90" t="s">
        <v>237</v>
      </c>
      <c r="D815" s="90" t="s">
        <v>302</v>
      </c>
      <c r="E815" s="91" t="s">
        <v>698</v>
      </c>
      <c r="F815" s="91" t="s">
        <v>115</v>
      </c>
      <c r="G815" s="91"/>
      <c r="H815" s="91"/>
      <c r="I815" s="111">
        <f>I816</f>
        <v>3785.2</v>
      </c>
    </row>
    <row r="816" spans="1:9" ht="17.25">
      <c r="A816" s="2"/>
      <c r="B816" s="47" t="s">
        <v>365</v>
      </c>
      <c r="C816" s="48" t="s">
        <v>237</v>
      </c>
      <c r="D816" s="48" t="s">
        <v>302</v>
      </c>
      <c r="E816" s="48" t="s">
        <v>698</v>
      </c>
      <c r="F816" s="48" t="s">
        <v>115</v>
      </c>
      <c r="G816" s="48" t="s">
        <v>366</v>
      </c>
      <c r="H816" s="48" t="s">
        <v>239</v>
      </c>
      <c r="I816" s="224">
        <f>2500+45.2+1200+40</f>
        <v>3785.2</v>
      </c>
    </row>
    <row r="817" spans="1:9" ht="24" customHeight="1">
      <c r="A817" s="2"/>
      <c r="B817" s="187" t="s">
        <v>354</v>
      </c>
      <c r="C817" s="50" t="s">
        <v>237</v>
      </c>
      <c r="D817" s="50" t="s">
        <v>302</v>
      </c>
      <c r="E817" s="50" t="s">
        <v>698</v>
      </c>
      <c r="F817" s="50" t="s">
        <v>350</v>
      </c>
      <c r="G817" s="13"/>
      <c r="H817" s="9"/>
      <c r="I817" s="10">
        <f>I818</f>
        <v>1000</v>
      </c>
    </row>
    <row r="818" spans="1:9" ht="34.5">
      <c r="A818" s="2"/>
      <c r="B818" s="246" t="s">
        <v>352</v>
      </c>
      <c r="C818" s="61" t="s">
        <v>237</v>
      </c>
      <c r="D818" s="61" t="s">
        <v>302</v>
      </c>
      <c r="E818" s="61" t="s">
        <v>698</v>
      </c>
      <c r="F818" s="61" t="s">
        <v>351</v>
      </c>
      <c r="G818" s="62"/>
      <c r="H818" s="62"/>
      <c r="I818" s="113">
        <f>I820</f>
        <v>1000</v>
      </c>
    </row>
    <row r="819" spans="1:9" ht="55.5" customHeight="1">
      <c r="A819" s="2"/>
      <c r="B819" s="257" t="s">
        <v>803</v>
      </c>
      <c r="C819" s="90" t="s">
        <v>237</v>
      </c>
      <c r="D819" s="90" t="s">
        <v>302</v>
      </c>
      <c r="E819" s="90" t="s">
        <v>698</v>
      </c>
      <c r="F819" s="90" t="s">
        <v>820</v>
      </c>
      <c r="G819" s="91"/>
      <c r="H819" s="91"/>
      <c r="I819" s="111">
        <f>I820</f>
        <v>1000</v>
      </c>
    </row>
    <row r="820" spans="1:9" ht="60" customHeight="1" thickBot="1">
      <c r="A820" s="2"/>
      <c r="B820" s="258" t="s">
        <v>804</v>
      </c>
      <c r="C820" s="232" t="s">
        <v>237</v>
      </c>
      <c r="D820" s="232" t="s">
        <v>302</v>
      </c>
      <c r="E820" s="232" t="s">
        <v>698</v>
      </c>
      <c r="F820" s="232" t="s">
        <v>820</v>
      </c>
      <c r="G820" s="232" t="s">
        <v>366</v>
      </c>
      <c r="H820" s="232" t="s">
        <v>810</v>
      </c>
      <c r="I820" s="233">
        <v>1000</v>
      </c>
    </row>
    <row r="821" spans="1:9" ht="35.25" thickBot="1">
      <c r="A821" s="98" t="s">
        <v>232</v>
      </c>
      <c r="B821" s="99" t="s">
        <v>208</v>
      </c>
      <c r="C821" s="100" t="s">
        <v>236</v>
      </c>
      <c r="D821" s="100"/>
      <c r="E821" s="101" t="s">
        <v>294</v>
      </c>
      <c r="F821" s="101" t="s">
        <v>294</v>
      </c>
      <c r="G821" s="101" t="s">
        <v>294</v>
      </c>
      <c r="H821" s="101" t="s">
        <v>294</v>
      </c>
      <c r="I821" s="102">
        <f>I832+I822</f>
        <v>476586.99999999994</v>
      </c>
    </row>
    <row r="822" spans="1:9" ht="17.25">
      <c r="A822" s="103"/>
      <c r="B822" s="56" t="s">
        <v>332</v>
      </c>
      <c r="C822" s="125" t="s">
        <v>236</v>
      </c>
      <c r="D822" s="125" t="s">
        <v>374</v>
      </c>
      <c r="E822" s="125"/>
      <c r="F822" s="125"/>
      <c r="G822" s="125"/>
      <c r="H822" s="125"/>
      <c r="I822" s="10">
        <f>I823</f>
        <v>48336.5</v>
      </c>
    </row>
    <row r="823" spans="1:9" ht="17.25">
      <c r="A823" s="103"/>
      <c r="B823" s="56" t="s">
        <v>78</v>
      </c>
      <c r="C823" s="125" t="s">
        <v>236</v>
      </c>
      <c r="D823" s="125" t="s">
        <v>374</v>
      </c>
      <c r="E823" s="125" t="s">
        <v>79</v>
      </c>
      <c r="F823" s="125"/>
      <c r="G823" s="125"/>
      <c r="H823" s="125"/>
      <c r="I823" s="10">
        <f>I824</f>
        <v>48336.5</v>
      </c>
    </row>
    <row r="824" spans="1:9" ht="17.25">
      <c r="A824" s="103"/>
      <c r="B824" s="56" t="s">
        <v>354</v>
      </c>
      <c r="C824" s="125" t="s">
        <v>236</v>
      </c>
      <c r="D824" s="125" t="s">
        <v>374</v>
      </c>
      <c r="E824" s="125" t="s">
        <v>79</v>
      </c>
      <c r="F824" s="125" t="s">
        <v>350</v>
      </c>
      <c r="G824" s="125"/>
      <c r="H824" s="125"/>
      <c r="I824" s="10">
        <f>I825</f>
        <v>48336.5</v>
      </c>
    </row>
    <row r="825" spans="1:9" ht="34.5">
      <c r="A825" s="103"/>
      <c r="B825" s="43" t="s">
        <v>352</v>
      </c>
      <c r="C825" s="126" t="s">
        <v>236</v>
      </c>
      <c r="D825" s="126" t="s">
        <v>374</v>
      </c>
      <c r="E825" s="126" t="s">
        <v>79</v>
      </c>
      <c r="F825" s="126" t="s">
        <v>351</v>
      </c>
      <c r="G825" s="126"/>
      <c r="H825" s="126"/>
      <c r="I825" s="6">
        <f>I826+I830+I828</f>
        <v>48336.5</v>
      </c>
    </row>
    <row r="826" spans="1:9" ht="69">
      <c r="A826" s="103"/>
      <c r="B826" s="43" t="s">
        <v>80</v>
      </c>
      <c r="C826" s="126" t="s">
        <v>236</v>
      </c>
      <c r="D826" s="126" t="s">
        <v>374</v>
      </c>
      <c r="E826" s="126" t="s">
        <v>79</v>
      </c>
      <c r="F826" s="126" t="s">
        <v>81</v>
      </c>
      <c r="G826" s="126"/>
      <c r="H826" s="126"/>
      <c r="I826" s="6">
        <f>I827</f>
        <v>23797.1</v>
      </c>
    </row>
    <row r="827" spans="1:9" ht="102" customHeight="1">
      <c r="A827" s="103"/>
      <c r="B827" s="199" t="s">
        <v>450</v>
      </c>
      <c r="C827" s="130" t="s">
        <v>236</v>
      </c>
      <c r="D827" s="130" t="s">
        <v>374</v>
      </c>
      <c r="E827" s="130" t="s">
        <v>79</v>
      </c>
      <c r="F827" s="130" t="s">
        <v>81</v>
      </c>
      <c r="G827" s="130" t="s">
        <v>494</v>
      </c>
      <c r="H827" s="130" t="s">
        <v>82</v>
      </c>
      <c r="I827" s="97">
        <v>23797.1</v>
      </c>
    </row>
    <row r="828" spans="1:9" ht="87">
      <c r="A828" s="103"/>
      <c r="B828" s="43" t="s">
        <v>746</v>
      </c>
      <c r="C828" s="126" t="s">
        <v>236</v>
      </c>
      <c r="D828" s="126" t="s">
        <v>374</v>
      </c>
      <c r="E828" s="126" t="s">
        <v>79</v>
      </c>
      <c r="F828" s="126" t="s">
        <v>743</v>
      </c>
      <c r="G828" s="126"/>
      <c r="H828" s="126"/>
      <c r="I828" s="6">
        <f>I829</f>
        <v>24243.1</v>
      </c>
    </row>
    <row r="829" spans="1:9" ht="87">
      <c r="A829" s="103"/>
      <c r="B829" s="199" t="s">
        <v>745</v>
      </c>
      <c r="C829" s="130" t="s">
        <v>236</v>
      </c>
      <c r="D829" s="130" t="s">
        <v>374</v>
      </c>
      <c r="E829" s="130" t="s">
        <v>79</v>
      </c>
      <c r="F829" s="130" t="s">
        <v>743</v>
      </c>
      <c r="G829" s="130" t="s">
        <v>494</v>
      </c>
      <c r="H829" s="130" t="s">
        <v>744</v>
      </c>
      <c r="I829" s="97">
        <v>24243.1</v>
      </c>
    </row>
    <row r="830" spans="1:9" ht="87">
      <c r="A830" s="103"/>
      <c r="B830" s="43" t="s">
        <v>83</v>
      </c>
      <c r="C830" s="126" t="s">
        <v>236</v>
      </c>
      <c r="D830" s="126" t="s">
        <v>374</v>
      </c>
      <c r="E830" s="126" t="s">
        <v>79</v>
      </c>
      <c r="F830" s="126" t="s">
        <v>84</v>
      </c>
      <c r="G830" s="126"/>
      <c r="H830" s="126"/>
      <c r="I830" s="6">
        <f>I831</f>
        <v>296.3</v>
      </c>
    </row>
    <row r="831" spans="1:9" ht="87">
      <c r="A831" s="103"/>
      <c r="B831" s="199" t="s">
        <v>444</v>
      </c>
      <c r="C831" s="130" t="s">
        <v>236</v>
      </c>
      <c r="D831" s="130" t="s">
        <v>374</v>
      </c>
      <c r="E831" s="130" t="s">
        <v>79</v>
      </c>
      <c r="F831" s="130" t="s">
        <v>84</v>
      </c>
      <c r="G831" s="130" t="s">
        <v>494</v>
      </c>
      <c r="H831" s="130" t="s">
        <v>85</v>
      </c>
      <c r="I831" s="97">
        <f>247.9+48.4</f>
        <v>296.3</v>
      </c>
    </row>
    <row r="832" spans="1:9" ht="17.25">
      <c r="A832" s="103"/>
      <c r="B832" s="7" t="s">
        <v>312</v>
      </c>
      <c r="C832" s="50" t="s">
        <v>236</v>
      </c>
      <c r="D832" s="50" t="s">
        <v>303</v>
      </c>
      <c r="E832" s="9"/>
      <c r="F832" s="13"/>
      <c r="G832" s="13"/>
      <c r="H832" s="13"/>
      <c r="I832" s="14">
        <f>I833+I837+I846+I921</f>
        <v>428250.49999999994</v>
      </c>
    </row>
    <row r="833" spans="1:9" ht="17.25">
      <c r="A833" s="103"/>
      <c r="B833" s="7" t="s">
        <v>357</v>
      </c>
      <c r="C833" s="50" t="s">
        <v>236</v>
      </c>
      <c r="D833" s="50" t="s">
        <v>303</v>
      </c>
      <c r="E833" s="9" t="s">
        <v>304</v>
      </c>
      <c r="F833" s="9"/>
      <c r="G833" s="9"/>
      <c r="H833" s="9"/>
      <c r="I833" s="10">
        <f>I834</f>
        <v>4284</v>
      </c>
    </row>
    <row r="834" spans="1:9" ht="22.5" customHeight="1">
      <c r="A834" s="103"/>
      <c r="B834" s="7" t="s">
        <v>197</v>
      </c>
      <c r="C834" s="50" t="s">
        <v>236</v>
      </c>
      <c r="D834" s="50" t="s">
        <v>303</v>
      </c>
      <c r="E834" s="9" t="s">
        <v>304</v>
      </c>
      <c r="F834" s="9" t="s">
        <v>519</v>
      </c>
      <c r="G834" s="9"/>
      <c r="H834" s="9"/>
      <c r="I834" s="10">
        <f>I835</f>
        <v>4284</v>
      </c>
    </row>
    <row r="835" spans="1:9" ht="39" customHeight="1">
      <c r="A835" s="103"/>
      <c r="B835" s="116" t="s">
        <v>747</v>
      </c>
      <c r="C835" s="58" t="s">
        <v>236</v>
      </c>
      <c r="D835" s="58" t="s">
        <v>303</v>
      </c>
      <c r="E835" s="59" t="s">
        <v>304</v>
      </c>
      <c r="F835" s="59" t="s">
        <v>520</v>
      </c>
      <c r="G835" s="59"/>
      <c r="H835" s="59"/>
      <c r="I835" s="74">
        <f>I836</f>
        <v>4284</v>
      </c>
    </row>
    <row r="836" spans="1:9" ht="17.25">
      <c r="A836" s="103"/>
      <c r="B836" s="75" t="s">
        <v>748</v>
      </c>
      <c r="C836" s="28" t="s">
        <v>236</v>
      </c>
      <c r="D836" s="28" t="s">
        <v>303</v>
      </c>
      <c r="E836" s="28" t="s">
        <v>304</v>
      </c>
      <c r="F836" s="28" t="s">
        <v>520</v>
      </c>
      <c r="G836" s="28" t="s">
        <v>327</v>
      </c>
      <c r="H836" s="28" t="s">
        <v>239</v>
      </c>
      <c r="I836" s="76">
        <v>4284</v>
      </c>
    </row>
    <row r="837" spans="1:9" ht="17.25">
      <c r="A837" s="2"/>
      <c r="B837" s="7" t="s">
        <v>348</v>
      </c>
      <c r="C837" s="50" t="s">
        <v>236</v>
      </c>
      <c r="D837" s="50" t="s">
        <v>303</v>
      </c>
      <c r="E837" s="9" t="s">
        <v>383</v>
      </c>
      <c r="F837" s="9"/>
      <c r="G837" s="9"/>
      <c r="H837" s="9"/>
      <c r="I837" s="10">
        <f>I838+I841</f>
        <v>35414.8</v>
      </c>
    </row>
    <row r="838" spans="1:9" ht="17.25">
      <c r="A838" s="2"/>
      <c r="B838" s="7" t="s">
        <v>349</v>
      </c>
      <c r="C838" s="50" t="s">
        <v>236</v>
      </c>
      <c r="D838" s="50" t="s">
        <v>303</v>
      </c>
      <c r="E838" s="9" t="s">
        <v>383</v>
      </c>
      <c r="F838" s="9" t="s">
        <v>111</v>
      </c>
      <c r="G838" s="9"/>
      <c r="H838" s="9"/>
      <c r="I838" s="10">
        <f>I839</f>
        <v>158</v>
      </c>
    </row>
    <row r="839" spans="1:9" ht="51.75">
      <c r="A839" s="2"/>
      <c r="B839" s="7" t="s">
        <v>223</v>
      </c>
      <c r="C839" s="50" t="s">
        <v>236</v>
      </c>
      <c r="D839" s="50" t="s">
        <v>303</v>
      </c>
      <c r="E839" s="9" t="s">
        <v>383</v>
      </c>
      <c r="F839" s="9" t="s">
        <v>112</v>
      </c>
      <c r="G839" s="9"/>
      <c r="H839" s="9"/>
      <c r="I839" s="10">
        <f>SUM(I840:I840)</f>
        <v>158</v>
      </c>
    </row>
    <row r="840" spans="1:9" ht="17.25">
      <c r="A840" s="2"/>
      <c r="B840" s="47" t="s">
        <v>658</v>
      </c>
      <c r="C840" s="24" t="s">
        <v>236</v>
      </c>
      <c r="D840" s="24" t="s">
        <v>303</v>
      </c>
      <c r="E840" s="24" t="s">
        <v>383</v>
      </c>
      <c r="F840" s="24" t="s">
        <v>112</v>
      </c>
      <c r="G840" s="63" t="s">
        <v>326</v>
      </c>
      <c r="H840" s="63" t="s">
        <v>239</v>
      </c>
      <c r="I840" s="49">
        <v>158</v>
      </c>
    </row>
    <row r="841" spans="1:9" ht="17.25">
      <c r="A841" s="2"/>
      <c r="B841" s="234" t="s">
        <v>354</v>
      </c>
      <c r="C841" s="50" t="s">
        <v>236</v>
      </c>
      <c r="D841" s="50" t="s">
        <v>303</v>
      </c>
      <c r="E841" s="9" t="s">
        <v>383</v>
      </c>
      <c r="F841" s="9" t="s">
        <v>350</v>
      </c>
      <c r="G841" s="57"/>
      <c r="H841" s="57"/>
      <c r="I841" s="10">
        <f>I842</f>
        <v>35256.8</v>
      </c>
    </row>
    <row r="842" spans="1:9" ht="113.25" customHeight="1">
      <c r="A842" s="2"/>
      <c r="B842" s="282" t="s">
        <v>725</v>
      </c>
      <c r="C842" s="92" t="s">
        <v>236</v>
      </c>
      <c r="D842" s="92" t="s">
        <v>303</v>
      </c>
      <c r="E842" s="5" t="s">
        <v>383</v>
      </c>
      <c r="F842" s="5" t="s">
        <v>149</v>
      </c>
      <c r="G842" s="79"/>
      <c r="H842" s="79"/>
      <c r="I842" s="6">
        <f>I843</f>
        <v>35256.8</v>
      </c>
    </row>
    <row r="843" spans="1:9" ht="17.25">
      <c r="A843" s="2"/>
      <c r="B843" s="282" t="s">
        <v>728</v>
      </c>
      <c r="C843" s="92" t="s">
        <v>236</v>
      </c>
      <c r="D843" s="92" t="s">
        <v>303</v>
      </c>
      <c r="E843" s="5" t="s">
        <v>383</v>
      </c>
      <c r="F843" s="5" t="s">
        <v>20</v>
      </c>
      <c r="G843" s="79"/>
      <c r="H843" s="79"/>
      <c r="I843" s="6">
        <f>I844+I845</f>
        <v>35256.8</v>
      </c>
    </row>
    <row r="844" spans="1:9" ht="34.5">
      <c r="A844" s="2"/>
      <c r="B844" s="47" t="s">
        <v>250</v>
      </c>
      <c r="C844" s="48" t="s">
        <v>236</v>
      </c>
      <c r="D844" s="48" t="s">
        <v>303</v>
      </c>
      <c r="E844" s="48" t="s">
        <v>383</v>
      </c>
      <c r="F844" s="48" t="s">
        <v>20</v>
      </c>
      <c r="G844" s="63" t="s">
        <v>326</v>
      </c>
      <c r="H844" s="63" t="s">
        <v>251</v>
      </c>
      <c r="I844" s="49">
        <f>12779.3+124.8</f>
        <v>12904.099999999999</v>
      </c>
    </row>
    <row r="845" spans="1:9" ht="34.5">
      <c r="A845" s="2"/>
      <c r="B845" s="67" t="s">
        <v>250</v>
      </c>
      <c r="C845" s="88" t="s">
        <v>236</v>
      </c>
      <c r="D845" s="88" t="s">
        <v>303</v>
      </c>
      <c r="E845" s="88" t="s">
        <v>383</v>
      </c>
      <c r="F845" s="88" t="s">
        <v>20</v>
      </c>
      <c r="G845" s="41" t="s">
        <v>493</v>
      </c>
      <c r="H845" s="41" t="s">
        <v>251</v>
      </c>
      <c r="I845" s="42">
        <f>22352.7</f>
        <v>22352.7</v>
      </c>
    </row>
    <row r="846" spans="1:9" ht="17.25">
      <c r="A846" s="2"/>
      <c r="B846" s="7" t="s">
        <v>386</v>
      </c>
      <c r="C846" s="50" t="s">
        <v>236</v>
      </c>
      <c r="D846" s="50" t="s">
        <v>303</v>
      </c>
      <c r="E846" s="9" t="s">
        <v>385</v>
      </c>
      <c r="F846" s="9"/>
      <c r="G846" s="9"/>
      <c r="H846" s="9"/>
      <c r="I846" s="10">
        <f>I847+I904+I899+I865</f>
        <v>372891.6</v>
      </c>
    </row>
    <row r="847" spans="1:9" ht="17.25">
      <c r="A847" s="2"/>
      <c r="B847" s="7" t="s">
        <v>749</v>
      </c>
      <c r="C847" s="50" t="s">
        <v>236</v>
      </c>
      <c r="D847" s="50" t="s">
        <v>303</v>
      </c>
      <c r="E847" s="9" t="s">
        <v>385</v>
      </c>
      <c r="F847" s="9" t="s">
        <v>513</v>
      </c>
      <c r="G847" s="9"/>
      <c r="H847" s="9"/>
      <c r="I847" s="10">
        <f>I848+I854+I857+I859+I851</f>
        <v>191991.1</v>
      </c>
    </row>
    <row r="848" spans="1:9" ht="34.5">
      <c r="A848" s="2"/>
      <c r="B848" s="7" t="s">
        <v>783</v>
      </c>
      <c r="C848" s="50" t="s">
        <v>236</v>
      </c>
      <c r="D848" s="50" t="s">
        <v>303</v>
      </c>
      <c r="E848" s="9" t="s">
        <v>385</v>
      </c>
      <c r="F848" s="9" t="s">
        <v>544</v>
      </c>
      <c r="G848" s="9"/>
      <c r="H848" s="9"/>
      <c r="I848" s="10">
        <f>I849</f>
        <v>4350.2</v>
      </c>
    </row>
    <row r="849" spans="1:9" ht="34.5">
      <c r="A849" s="2"/>
      <c r="B849" s="51" t="s">
        <v>784</v>
      </c>
      <c r="C849" s="58" t="s">
        <v>236</v>
      </c>
      <c r="D849" s="58" t="s">
        <v>303</v>
      </c>
      <c r="E849" s="59" t="s">
        <v>385</v>
      </c>
      <c r="F849" s="59" t="s">
        <v>545</v>
      </c>
      <c r="G849" s="59"/>
      <c r="H849" s="59"/>
      <c r="I849" s="74">
        <f>I850</f>
        <v>4350.2</v>
      </c>
    </row>
    <row r="850" spans="1:9" ht="51.75">
      <c r="A850" s="2"/>
      <c r="B850" s="35" t="s">
        <v>644</v>
      </c>
      <c r="C850" s="18" t="s">
        <v>236</v>
      </c>
      <c r="D850" s="18" t="s">
        <v>303</v>
      </c>
      <c r="E850" s="18" t="s">
        <v>385</v>
      </c>
      <c r="F850" s="28" t="s">
        <v>545</v>
      </c>
      <c r="G850" s="37" t="s">
        <v>327</v>
      </c>
      <c r="H850" s="37" t="s">
        <v>213</v>
      </c>
      <c r="I850" s="38">
        <v>4350.2</v>
      </c>
    </row>
    <row r="851" spans="1:9" ht="87">
      <c r="A851" s="2"/>
      <c r="B851" s="89" t="s">
        <v>807</v>
      </c>
      <c r="C851" s="50" t="s">
        <v>236</v>
      </c>
      <c r="D851" s="50" t="s">
        <v>303</v>
      </c>
      <c r="E851" s="9" t="s">
        <v>385</v>
      </c>
      <c r="F851" s="9" t="s">
        <v>119</v>
      </c>
      <c r="G851" s="12"/>
      <c r="H851" s="12"/>
      <c r="I851" s="145">
        <f>I852</f>
        <v>2896.7</v>
      </c>
    </row>
    <row r="852" spans="1:9" ht="51.75">
      <c r="A852" s="2"/>
      <c r="B852" s="60" t="s">
        <v>130</v>
      </c>
      <c r="C852" s="114" t="s">
        <v>236</v>
      </c>
      <c r="D852" s="114" t="s">
        <v>303</v>
      </c>
      <c r="E852" s="66" t="s">
        <v>385</v>
      </c>
      <c r="F852" s="66" t="s">
        <v>129</v>
      </c>
      <c r="G852" s="48"/>
      <c r="H852" s="48"/>
      <c r="I852" s="150">
        <f>I853</f>
        <v>2896.7</v>
      </c>
    </row>
    <row r="853" spans="1:9" ht="17.25">
      <c r="A853" s="2"/>
      <c r="B853" s="35" t="s">
        <v>748</v>
      </c>
      <c r="C853" s="18" t="s">
        <v>236</v>
      </c>
      <c r="D853" s="18" t="s">
        <v>303</v>
      </c>
      <c r="E853" s="18" t="s">
        <v>385</v>
      </c>
      <c r="F853" s="28" t="s">
        <v>129</v>
      </c>
      <c r="G853" s="28" t="s">
        <v>327</v>
      </c>
      <c r="H853" s="148" t="s">
        <v>239</v>
      </c>
      <c r="I853" s="149">
        <v>2896.7</v>
      </c>
    </row>
    <row r="854" spans="1:9" ht="34.5">
      <c r="A854" s="2"/>
      <c r="B854" s="56" t="s">
        <v>42</v>
      </c>
      <c r="C854" s="50" t="s">
        <v>236</v>
      </c>
      <c r="D854" s="50" t="s">
        <v>303</v>
      </c>
      <c r="E854" s="9" t="s">
        <v>385</v>
      </c>
      <c r="F854" s="9" t="s">
        <v>546</v>
      </c>
      <c r="G854" s="12"/>
      <c r="H854" s="12"/>
      <c r="I854" s="145">
        <f>I855</f>
        <v>178750.8</v>
      </c>
    </row>
    <row r="855" spans="1:9" ht="51.75">
      <c r="A855" s="2"/>
      <c r="B855" s="51" t="s">
        <v>43</v>
      </c>
      <c r="C855" s="52" t="s">
        <v>236</v>
      </c>
      <c r="D855" s="52" t="s">
        <v>303</v>
      </c>
      <c r="E855" s="53" t="s">
        <v>385</v>
      </c>
      <c r="F855" s="53" t="s">
        <v>547</v>
      </c>
      <c r="G855" s="93"/>
      <c r="H855" s="93"/>
      <c r="I855" s="147">
        <f>I856</f>
        <v>178750.8</v>
      </c>
    </row>
    <row r="856" spans="1:9" ht="69">
      <c r="A856" s="2"/>
      <c r="B856" s="35" t="s">
        <v>645</v>
      </c>
      <c r="C856" s="18" t="s">
        <v>236</v>
      </c>
      <c r="D856" s="18" t="s">
        <v>303</v>
      </c>
      <c r="E856" s="18" t="s">
        <v>385</v>
      </c>
      <c r="F856" s="28" t="s">
        <v>547</v>
      </c>
      <c r="G856" s="28" t="s">
        <v>327</v>
      </c>
      <c r="H856" s="148" t="s">
        <v>214</v>
      </c>
      <c r="I856" s="149">
        <v>178750.8</v>
      </c>
    </row>
    <row r="857" spans="1:9" ht="34.5">
      <c r="A857" s="2"/>
      <c r="B857" s="43" t="s">
        <v>263</v>
      </c>
      <c r="C857" s="92" t="s">
        <v>236</v>
      </c>
      <c r="D857" s="92" t="s">
        <v>303</v>
      </c>
      <c r="E857" s="5" t="s">
        <v>385</v>
      </c>
      <c r="F857" s="5" t="s">
        <v>548</v>
      </c>
      <c r="G857" s="21"/>
      <c r="H857" s="79"/>
      <c r="I857" s="46">
        <f>I858</f>
        <v>4481</v>
      </c>
    </row>
    <row r="858" spans="1:9" ht="34.5">
      <c r="A858" s="2"/>
      <c r="B858" s="39" t="s">
        <v>570</v>
      </c>
      <c r="C858" s="88" t="s">
        <v>236</v>
      </c>
      <c r="D858" s="88" t="s">
        <v>303</v>
      </c>
      <c r="E858" s="88" t="s">
        <v>385</v>
      </c>
      <c r="F858" s="88" t="s">
        <v>548</v>
      </c>
      <c r="G858" s="88" t="s">
        <v>327</v>
      </c>
      <c r="H858" s="41" t="s">
        <v>293</v>
      </c>
      <c r="I858" s="97">
        <v>4481</v>
      </c>
    </row>
    <row r="859" spans="1:9" ht="34.5">
      <c r="A859" s="2"/>
      <c r="B859" s="7" t="s">
        <v>557</v>
      </c>
      <c r="C859" s="50" t="s">
        <v>236</v>
      </c>
      <c r="D859" s="50" t="s">
        <v>303</v>
      </c>
      <c r="E859" s="9" t="s">
        <v>385</v>
      </c>
      <c r="F859" s="9" t="s">
        <v>564</v>
      </c>
      <c r="G859" s="9"/>
      <c r="H859" s="9"/>
      <c r="I859" s="10">
        <f>I860</f>
        <v>1512.4</v>
      </c>
    </row>
    <row r="860" spans="1:9" ht="40.5" customHeight="1">
      <c r="A860" s="2"/>
      <c r="B860" s="3" t="s">
        <v>98</v>
      </c>
      <c r="C860" s="92" t="s">
        <v>236</v>
      </c>
      <c r="D860" s="92" t="s">
        <v>303</v>
      </c>
      <c r="E860" s="5" t="s">
        <v>385</v>
      </c>
      <c r="F860" s="5" t="s">
        <v>565</v>
      </c>
      <c r="G860" s="5"/>
      <c r="H860" s="5"/>
      <c r="I860" s="6">
        <f>I861+I863</f>
        <v>1512.4</v>
      </c>
    </row>
    <row r="861" spans="1:9" ht="34.5">
      <c r="A861" s="2"/>
      <c r="B861" s="3" t="s">
        <v>562</v>
      </c>
      <c r="C861" s="92" t="s">
        <v>236</v>
      </c>
      <c r="D861" s="92" t="s">
        <v>303</v>
      </c>
      <c r="E861" s="5" t="s">
        <v>385</v>
      </c>
      <c r="F861" s="5" t="s">
        <v>566</v>
      </c>
      <c r="G861" s="5"/>
      <c r="H861" s="5"/>
      <c r="I861" s="6">
        <f>I862</f>
        <v>965.1</v>
      </c>
    </row>
    <row r="862" spans="1:9" ht="51.75" customHeight="1">
      <c r="A862" s="2"/>
      <c r="B862" s="67" t="s">
        <v>625</v>
      </c>
      <c r="C862" s="88" t="s">
        <v>236</v>
      </c>
      <c r="D862" s="88" t="s">
        <v>303</v>
      </c>
      <c r="E862" s="88" t="s">
        <v>385</v>
      </c>
      <c r="F862" s="88" t="s">
        <v>566</v>
      </c>
      <c r="G862" s="88" t="s">
        <v>327</v>
      </c>
      <c r="H862" s="28" t="s">
        <v>215</v>
      </c>
      <c r="I862" s="97">
        <f>1210-244.9</f>
        <v>965.1</v>
      </c>
    </row>
    <row r="863" spans="1:9" ht="34.5">
      <c r="A863" s="2"/>
      <c r="B863" s="3" t="s">
        <v>563</v>
      </c>
      <c r="C863" s="92" t="s">
        <v>236</v>
      </c>
      <c r="D863" s="92" t="s">
        <v>303</v>
      </c>
      <c r="E863" s="5" t="s">
        <v>385</v>
      </c>
      <c r="F863" s="5" t="s">
        <v>567</v>
      </c>
      <c r="G863" s="5"/>
      <c r="H863" s="5"/>
      <c r="I863" s="6">
        <f>I864</f>
        <v>547.3</v>
      </c>
    </row>
    <row r="864" spans="1:9" ht="51.75">
      <c r="A864" s="2"/>
      <c r="B864" s="67" t="s">
        <v>271</v>
      </c>
      <c r="C864" s="88" t="s">
        <v>236</v>
      </c>
      <c r="D864" s="88" t="s">
        <v>303</v>
      </c>
      <c r="E864" s="88" t="s">
        <v>385</v>
      </c>
      <c r="F864" s="88" t="s">
        <v>567</v>
      </c>
      <c r="G864" s="88" t="s">
        <v>327</v>
      </c>
      <c r="H864" s="88" t="s">
        <v>272</v>
      </c>
      <c r="I864" s="97">
        <f>658-110.7</f>
        <v>547.3</v>
      </c>
    </row>
    <row r="865" spans="1:9" ht="17.25">
      <c r="A865" s="2"/>
      <c r="B865" s="225" t="s">
        <v>354</v>
      </c>
      <c r="C865" s="11" t="s">
        <v>236</v>
      </c>
      <c r="D865" s="11" t="s">
        <v>303</v>
      </c>
      <c r="E865" s="12" t="s">
        <v>385</v>
      </c>
      <c r="F865" s="12" t="s">
        <v>350</v>
      </c>
      <c r="G865" s="57"/>
      <c r="H865" s="13"/>
      <c r="I865" s="10">
        <f>I866</f>
        <v>177398.5</v>
      </c>
    </row>
    <row r="866" spans="1:9" ht="75" customHeight="1">
      <c r="A866" s="2"/>
      <c r="B866" s="290" t="s">
        <v>725</v>
      </c>
      <c r="C866" s="11" t="s">
        <v>236</v>
      </c>
      <c r="D866" s="11" t="s">
        <v>303</v>
      </c>
      <c r="E866" s="12" t="s">
        <v>385</v>
      </c>
      <c r="F866" s="12" t="s">
        <v>149</v>
      </c>
      <c r="G866" s="57"/>
      <c r="H866" s="13"/>
      <c r="I866" s="10">
        <f>I867+I869+I871+I873+I875+I877+I879+I881+I883+I885+I887+I889+I891+I893+I895+I897</f>
        <v>177398.5</v>
      </c>
    </row>
    <row r="867" spans="1:9" ht="58.5" customHeight="1">
      <c r="A867" s="2"/>
      <c r="B867" s="112" t="s">
        <v>23</v>
      </c>
      <c r="C867" s="61" t="s">
        <v>236</v>
      </c>
      <c r="D867" s="61" t="s">
        <v>303</v>
      </c>
      <c r="E867" s="62" t="s">
        <v>385</v>
      </c>
      <c r="F867" s="62" t="s">
        <v>22</v>
      </c>
      <c r="G867" s="62"/>
      <c r="H867" s="62"/>
      <c r="I867" s="113">
        <f>I868</f>
        <v>759</v>
      </c>
    </row>
    <row r="868" spans="1:9" ht="69">
      <c r="A868" s="2"/>
      <c r="B868" s="67" t="s">
        <v>573</v>
      </c>
      <c r="C868" s="88" t="s">
        <v>236</v>
      </c>
      <c r="D868" s="88" t="s">
        <v>303</v>
      </c>
      <c r="E868" s="88" t="s">
        <v>385</v>
      </c>
      <c r="F868" s="88" t="s">
        <v>22</v>
      </c>
      <c r="G868" s="88" t="s">
        <v>327</v>
      </c>
      <c r="H868" s="88" t="s">
        <v>252</v>
      </c>
      <c r="I868" s="97">
        <v>759</v>
      </c>
    </row>
    <row r="869" spans="1:9" ht="45" customHeight="1">
      <c r="A869" s="2"/>
      <c r="B869" s="60" t="s">
        <v>100</v>
      </c>
      <c r="C869" s="61" t="s">
        <v>236</v>
      </c>
      <c r="D869" s="61" t="s">
        <v>303</v>
      </c>
      <c r="E869" s="62" t="s">
        <v>385</v>
      </c>
      <c r="F869" s="62" t="s">
        <v>24</v>
      </c>
      <c r="G869" s="63"/>
      <c r="H869" s="63"/>
      <c r="I869" s="113">
        <f>I870</f>
        <v>606</v>
      </c>
    </row>
    <row r="870" spans="1:9" ht="69">
      <c r="A870" s="2"/>
      <c r="B870" s="39" t="s">
        <v>646</v>
      </c>
      <c r="C870" s="88" t="s">
        <v>236</v>
      </c>
      <c r="D870" s="88" t="s">
        <v>303</v>
      </c>
      <c r="E870" s="88" t="s">
        <v>385</v>
      </c>
      <c r="F870" s="88" t="s">
        <v>24</v>
      </c>
      <c r="G870" s="41" t="s">
        <v>327</v>
      </c>
      <c r="H870" s="88" t="s">
        <v>278</v>
      </c>
      <c r="I870" s="97">
        <v>606</v>
      </c>
    </row>
    <row r="871" spans="1:9" ht="42" customHeight="1">
      <c r="A871" s="2"/>
      <c r="B871" s="60" t="s">
        <v>26</v>
      </c>
      <c r="C871" s="61" t="s">
        <v>236</v>
      </c>
      <c r="D871" s="61" t="s">
        <v>303</v>
      </c>
      <c r="E871" s="62" t="s">
        <v>385</v>
      </c>
      <c r="F871" s="62" t="s">
        <v>25</v>
      </c>
      <c r="G871" s="63"/>
      <c r="H871" s="63"/>
      <c r="I871" s="113">
        <f>I872</f>
        <v>406.6</v>
      </c>
    </row>
    <row r="872" spans="1:9" ht="57.75" customHeight="1">
      <c r="A872" s="2"/>
      <c r="B872" s="39" t="s">
        <v>27</v>
      </c>
      <c r="C872" s="88" t="s">
        <v>236</v>
      </c>
      <c r="D872" s="88" t="s">
        <v>303</v>
      </c>
      <c r="E872" s="88" t="s">
        <v>385</v>
      </c>
      <c r="F872" s="88" t="s">
        <v>25</v>
      </c>
      <c r="G872" s="41" t="s">
        <v>327</v>
      </c>
      <c r="H872" s="88" t="s">
        <v>279</v>
      </c>
      <c r="I872" s="97">
        <f>1111-704.4</f>
        <v>406.6</v>
      </c>
    </row>
    <row r="873" spans="1:9" ht="51.75">
      <c r="A873" s="2"/>
      <c r="B873" s="60" t="s">
        <v>101</v>
      </c>
      <c r="C873" s="61" t="s">
        <v>236</v>
      </c>
      <c r="D873" s="61" t="s">
        <v>303</v>
      </c>
      <c r="E873" s="62" t="s">
        <v>385</v>
      </c>
      <c r="F873" s="62" t="s">
        <v>28</v>
      </c>
      <c r="G873" s="63"/>
      <c r="H873" s="62"/>
      <c r="I873" s="113">
        <f>I874</f>
        <v>242</v>
      </c>
    </row>
    <row r="874" spans="1:9" ht="51.75">
      <c r="A874" s="2"/>
      <c r="B874" s="39" t="s">
        <v>647</v>
      </c>
      <c r="C874" s="88" t="s">
        <v>236</v>
      </c>
      <c r="D874" s="88" t="s">
        <v>303</v>
      </c>
      <c r="E874" s="88" t="s">
        <v>385</v>
      </c>
      <c r="F874" s="88" t="s">
        <v>28</v>
      </c>
      <c r="G874" s="41" t="s">
        <v>327</v>
      </c>
      <c r="H874" s="41" t="s">
        <v>280</v>
      </c>
      <c r="I874" s="97">
        <v>242</v>
      </c>
    </row>
    <row r="875" spans="1:9" ht="34.5">
      <c r="A875" s="2"/>
      <c r="B875" s="60" t="s">
        <v>102</v>
      </c>
      <c r="C875" s="61" t="s">
        <v>236</v>
      </c>
      <c r="D875" s="61" t="s">
        <v>303</v>
      </c>
      <c r="E875" s="62" t="s">
        <v>385</v>
      </c>
      <c r="F875" s="62" t="s">
        <v>29</v>
      </c>
      <c r="G875" s="63"/>
      <c r="H875" s="62"/>
      <c r="I875" s="113">
        <f>I876</f>
        <v>9512</v>
      </c>
    </row>
    <row r="876" spans="1:9" ht="69">
      <c r="A876" s="2"/>
      <c r="B876" s="39" t="s">
        <v>216</v>
      </c>
      <c r="C876" s="88" t="s">
        <v>236</v>
      </c>
      <c r="D876" s="88" t="s">
        <v>303</v>
      </c>
      <c r="E876" s="88" t="s">
        <v>385</v>
      </c>
      <c r="F876" s="88" t="s">
        <v>29</v>
      </c>
      <c r="G876" s="41" t="s">
        <v>327</v>
      </c>
      <c r="H876" s="41" t="s">
        <v>284</v>
      </c>
      <c r="I876" s="97">
        <f>7512+2000</f>
        <v>9512</v>
      </c>
    </row>
    <row r="877" spans="1:9" ht="34.5">
      <c r="A877" s="2"/>
      <c r="B877" s="60" t="s">
        <v>107</v>
      </c>
      <c r="C877" s="61" t="s">
        <v>236</v>
      </c>
      <c r="D877" s="61" t="s">
        <v>303</v>
      </c>
      <c r="E877" s="62" t="s">
        <v>385</v>
      </c>
      <c r="F877" s="62" t="s">
        <v>30</v>
      </c>
      <c r="G877" s="63"/>
      <c r="H877" s="63"/>
      <c r="I877" s="113">
        <f>I878</f>
        <v>15205</v>
      </c>
    </row>
    <row r="878" spans="1:9" ht="69">
      <c r="A878" s="2"/>
      <c r="B878" s="87" t="s">
        <v>574</v>
      </c>
      <c r="C878" s="88" t="s">
        <v>236</v>
      </c>
      <c r="D878" s="88" t="s">
        <v>303</v>
      </c>
      <c r="E878" s="88" t="s">
        <v>385</v>
      </c>
      <c r="F878" s="88" t="s">
        <v>30</v>
      </c>
      <c r="G878" s="41" t="s">
        <v>327</v>
      </c>
      <c r="H878" s="88" t="s">
        <v>277</v>
      </c>
      <c r="I878" s="97">
        <f>12557+2648</f>
        <v>15205</v>
      </c>
    </row>
    <row r="879" spans="1:9" ht="34.5">
      <c r="A879" s="2"/>
      <c r="B879" s="60" t="s">
        <v>105</v>
      </c>
      <c r="C879" s="61" t="s">
        <v>236</v>
      </c>
      <c r="D879" s="61" t="s">
        <v>303</v>
      </c>
      <c r="E879" s="62" t="s">
        <v>385</v>
      </c>
      <c r="F879" s="62" t="s">
        <v>31</v>
      </c>
      <c r="G879" s="63"/>
      <c r="H879" s="62"/>
      <c r="I879" s="113">
        <f>I880</f>
        <v>26521</v>
      </c>
    </row>
    <row r="880" spans="1:9" ht="34.5">
      <c r="A880" s="2"/>
      <c r="B880" s="87" t="s">
        <v>576</v>
      </c>
      <c r="C880" s="88" t="s">
        <v>236</v>
      </c>
      <c r="D880" s="88" t="s">
        <v>303</v>
      </c>
      <c r="E880" s="88" t="s">
        <v>385</v>
      </c>
      <c r="F880" s="88" t="s">
        <v>31</v>
      </c>
      <c r="G880" s="41" t="s">
        <v>327</v>
      </c>
      <c r="H880" s="88" t="s">
        <v>575</v>
      </c>
      <c r="I880" s="97">
        <f>24346+2175</f>
        <v>26521</v>
      </c>
    </row>
    <row r="881" spans="1:9" ht="34.5">
      <c r="A881" s="2"/>
      <c r="B881" s="60" t="s">
        <v>99</v>
      </c>
      <c r="C881" s="61" t="s">
        <v>236</v>
      </c>
      <c r="D881" s="61" t="s">
        <v>303</v>
      </c>
      <c r="E881" s="62" t="s">
        <v>385</v>
      </c>
      <c r="F881" s="62" t="s">
        <v>32</v>
      </c>
      <c r="G881" s="63"/>
      <c r="H881" s="63"/>
      <c r="I881" s="113">
        <f>I882</f>
        <v>15416</v>
      </c>
    </row>
    <row r="882" spans="1:9" ht="51.75">
      <c r="A882" s="2"/>
      <c r="B882" s="39" t="s">
        <v>133</v>
      </c>
      <c r="C882" s="88" t="s">
        <v>236</v>
      </c>
      <c r="D882" s="88" t="s">
        <v>303</v>
      </c>
      <c r="E882" s="88" t="s">
        <v>385</v>
      </c>
      <c r="F882" s="88" t="s">
        <v>32</v>
      </c>
      <c r="G882" s="41" t="s">
        <v>327</v>
      </c>
      <c r="H882" s="41" t="s">
        <v>281</v>
      </c>
      <c r="I882" s="97">
        <f>7961+4558+2897</f>
        <v>15416</v>
      </c>
    </row>
    <row r="883" spans="1:9" ht="34.5">
      <c r="A883" s="2"/>
      <c r="B883" s="60" t="s">
        <v>104</v>
      </c>
      <c r="C883" s="61" t="s">
        <v>236</v>
      </c>
      <c r="D883" s="61" t="s">
        <v>303</v>
      </c>
      <c r="E883" s="62" t="s">
        <v>385</v>
      </c>
      <c r="F883" s="62" t="s">
        <v>34</v>
      </c>
      <c r="G883" s="63"/>
      <c r="H883" s="62"/>
      <c r="I883" s="113">
        <f>I884</f>
        <v>1004.3</v>
      </c>
    </row>
    <row r="884" spans="1:9" ht="69">
      <c r="A884" s="2"/>
      <c r="B884" s="39" t="s">
        <v>217</v>
      </c>
      <c r="C884" s="88" t="s">
        <v>236</v>
      </c>
      <c r="D884" s="88" t="s">
        <v>303</v>
      </c>
      <c r="E884" s="88" t="s">
        <v>385</v>
      </c>
      <c r="F884" s="88" t="s">
        <v>34</v>
      </c>
      <c r="G884" s="41" t="s">
        <v>327</v>
      </c>
      <c r="H884" s="41" t="s">
        <v>218</v>
      </c>
      <c r="I884" s="97">
        <f>685+411-91.7</f>
        <v>1004.3</v>
      </c>
    </row>
    <row r="885" spans="1:9" ht="35.25" customHeight="1">
      <c r="A885" s="2"/>
      <c r="B885" s="60" t="s">
        <v>33</v>
      </c>
      <c r="C885" s="61" t="s">
        <v>236</v>
      </c>
      <c r="D885" s="61" t="s">
        <v>303</v>
      </c>
      <c r="E885" s="62" t="s">
        <v>385</v>
      </c>
      <c r="F885" s="62" t="s">
        <v>35</v>
      </c>
      <c r="G885" s="63"/>
      <c r="H885" s="63"/>
      <c r="I885" s="113">
        <f>I886</f>
        <v>458.70000000000005</v>
      </c>
    </row>
    <row r="886" spans="1:9" ht="51.75">
      <c r="A886" s="2"/>
      <c r="B886" s="39" t="s">
        <v>220</v>
      </c>
      <c r="C886" s="88" t="s">
        <v>236</v>
      </c>
      <c r="D886" s="88" t="s">
        <v>303</v>
      </c>
      <c r="E886" s="88" t="s">
        <v>385</v>
      </c>
      <c r="F886" s="88" t="s">
        <v>35</v>
      </c>
      <c r="G886" s="41" t="s">
        <v>327</v>
      </c>
      <c r="H886" s="41" t="s">
        <v>219</v>
      </c>
      <c r="I886" s="97">
        <f>548.7-90</f>
        <v>458.70000000000005</v>
      </c>
    </row>
    <row r="887" spans="1:9" ht="51.75">
      <c r="A887" s="2"/>
      <c r="B887" s="60" t="s">
        <v>106</v>
      </c>
      <c r="C887" s="61" t="s">
        <v>236</v>
      </c>
      <c r="D887" s="61" t="s">
        <v>303</v>
      </c>
      <c r="E887" s="62" t="s">
        <v>385</v>
      </c>
      <c r="F887" s="62" t="s">
        <v>36</v>
      </c>
      <c r="G887" s="63"/>
      <c r="H887" s="63"/>
      <c r="I887" s="113">
        <f>I888</f>
        <v>2211.7000000000003</v>
      </c>
    </row>
    <row r="888" spans="1:9" ht="69">
      <c r="A888" s="2"/>
      <c r="B888" s="87" t="s">
        <v>602</v>
      </c>
      <c r="C888" s="88" t="s">
        <v>236</v>
      </c>
      <c r="D888" s="88" t="s">
        <v>303</v>
      </c>
      <c r="E888" s="88" t="s">
        <v>385</v>
      </c>
      <c r="F888" s="88" t="s">
        <v>36</v>
      </c>
      <c r="G888" s="41" t="s">
        <v>327</v>
      </c>
      <c r="H888" s="88" t="s">
        <v>601</v>
      </c>
      <c r="I888" s="97">
        <f>2413+524.8-726.1</f>
        <v>2211.7000000000003</v>
      </c>
    </row>
    <row r="889" spans="1:9" ht="167.25" customHeight="1">
      <c r="A889" s="2"/>
      <c r="B889" s="190" t="s">
        <v>627</v>
      </c>
      <c r="C889" s="61" t="s">
        <v>236</v>
      </c>
      <c r="D889" s="61" t="s">
        <v>303</v>
      </c>
      <c r="E889" s="62" t="s">
        <v>385</v>
      </c>
      <c r="F889" s="62" t="s">
        <v>37</v>
      </c>
      <c r="G889" s="63"/>
      <c r="H889" s="63"/>
      <c r="I889" s="113">
        <f>I890</f>
        <v>25.1</v>
      </c>
    </row>
    <row r="890" spans="1:9" ht="156">
      <c r="A890" s="2"/>
      <c r="B890" s="87" t="s">
        <v>782</v>
      </c>
      <c r="C890" s="88" t="s">
        <v>236</v>
      </c>
      <c r="D890" s="88" t="s">
        <v>303</v>
      </c>
      <c r="E890" s="88" t="s">
        <v>385</v>
      </c>
      <c r="F890" s="88" t="s">
        <v>37</v>
      </c>
      <c r="G890" s="41" t="s">
        <v>327</v>
      </c>
      <c r="H890" s="88" t="s">
        <v>340</v>
      </c>
      <c r="I890" s="97">
        <v>25.1</v>
      </c>
    </row>
    <row r="891" spans="1:9" ht="17.25">
      <c r="A891" s="2"/>
      <c r="B891" s="60" t="s">
        <v>558</v>
      </c>
      <c r="C891" s="61" t="s">
        <v>236</v>
      </c>
      <c r="D891" s="61" t="s">
        <v>303</v>
      </c>
      <c r="E891" s="62" t="s">
        <v>385</v>
      </c>
      <c r="F891" s="62" t="s">
        <v>38</v>
      </c>
      <c r="G891" s="48"/>
      <c r="H891" s="63"/>
      <c r="I891" s="113">
        <f>I892</f>
        <v>5335</v>
      </c>
    </row>
    <row r="892" spans="1:9" ht="51.75">
      <c r="A892" s="2"/>
      <c r="B892" s="151" t="s">
        <v>259</v>
      </c>
      <c r="C892" s="88" t="s">
        <v>236</v>
      </c>
      <c r="D892" s="88" t="s">
        <v>303</v>
      </c>
      <c r="E892" s="88" t="s">
        <v>385</v>
      </c>
      <c r="F892" s="88" t="s">
        <v>38</v>
      </c>
      <c r="G892" s="88" t="s">
        <v>327</v>
      </c>
      <c r="H892" s="41" t="s">
        <v>260</v>
      </c>
      <c r="I892" s="97">
        <f>4923+412</f>
        <v>5335</v>
      </c>
    </row>
    <row r="893" spans="1:9" ht="34.5">
      <c r="A893" s="2"/>
      <c r="B893" s="112" t="s">
        <v>785</v>
      </c>
      <c r="C893" s="61" t="s">
        <v>236</v>
      </c>
      <c r="D893" s="61" t="s">
        <v>303</v>
      </c>
      <c r="E893" s="62" t="s">
        <v>385</v>
      </c>
      <c r="F893" s="62" t="s">
        <v>39</v>
      </c>
      <c r="G893" s="62"/>
      <c r="H893" s="62"/>
      <c r="I893" s="113">
        <f>I894</f>
        <v>34284.7</v>
      </c>
    </row>
    <row r="894" spans="1:9" ht="51.75">
      <c r="A894" s="2"/>
      <c r="B894" s="67" t="s">
        <v>273</v>
      </c>
      <c r="C894" s="88" t="s">
        <v>236</v>
      </c>
      <c r="D894" s="88" t="s">
        <v>303</v>
      </c>
      <c r="E894" s="88" t="s">
        <v>385</v>
      </c>
      <c r="F894" s="88" t="s">
        <v>39</v>
      </c>
      <c r="G894" s="88" t="s">
        <v>327</v>
      </c>
      <c r="H894" s="41" t="s">
        <v>274</v>
      </c>
      <c r="I894" s="97">
        <f>34892-607.3</f>
        <v>34284.7</v>
      </c>
    </row>
    <row r="895" spans="1:9" ht="34.5">
      <c r="A895" s="2"/>
      <c r="B895" s="112" t="s">
        <v>559</v>
      </c>
      <c r="C895" s="61" t="s">
        <v>236</v>
      </c>
      <c r="D895" s="61" t="s">
        <v>303</v>
      </c>
      <c r="E895" s="62" t="s">
        <v>385</v>
      </c>
      <c r="F895" s="62" t="s">
        <v>40</v>
      </c>
      <c r="G895" s="62"/>
      <c r="H895" s="62"/>
      <c r="I895" s="113">
        <f>I896</f>
        <v>65308.1</v>
      </c>
    </row>
    <row r="896" spans="1:9" ht="51.75">
      <c r="A896" s="2"/>
      <c r="B896" s="67" t="s">
        <v>626</v>
      </c>
      <c r="C896" s="88" t="s">
        <v>236</v>
      </c>
      <c r="D896" s="88" t="s">
        <v>303</v>
      </c>
      <c r="E896" s="88" t="s">
        <v>385</v>
      </c>
      <c r="F896" s="88" t="s">
        <v>40</v>
      </c>
      <c r="G896" s="88" t="s">
        <v>327</v>
      </c>
      <c r="H896" s="41" t="s">
        <v>258</v>
      </c>
      <c r="I896" s="97">
        <f>49833.6+15474.5</f>
        <v>65308.1</v>
      </c>
    </row>
    <row r="897" spans="1:9" ht="34.5">
      <c r="A897" s="2"/>
      <c r="B897" s="112" t="s">
        <v>561</v>
      </c>
      <c r="C897" s="61" t="s">
        <v>236</v>
      </c>
      <c r="D897" s="61" t="s">
        <v>303</v>
      </c>
      <c r="E897" s="62" t="s">
        <v>385</v>
      </c>
      <c r="F897" s="62" t="s">
        <v>41</v>
      </c>
      <c r="G897" s="62"/>
      <c r="H897" s="62"/>
      <c r="I897" s="113">
        <f>I898</f>
        <v>103.3</v>
      </c>
    </row>
    <row r="898" spans="1:9" ht="51.75">
      <c r="A898" s="2"/>
      <c r="B898" s="67" t="s">
        <v>275</v>
      </c>
      <c r="C898" s="88" t="s">
        <v>236</v>
      </c>
      <c r="D898" s="88" t="s">
        <v>303</v>
      </c>
      <c r="E898" s="88" t="s">
        <v>385</v>
      </c>
      <c r="F898" s="88" t="s">
        <v>41</v>
      </c>
      <c r="G898" s="88" t="s">
        <v>327</v>
      </c>
      <c r="H898" s="88" t="s">
        <v>276</v>
      </c>
      <c r="I898" s="97">
        <f>137-33.7</f>
        <v>103.3</v>
      </c>
    </row>
    <row r="899" spans="1:9" ht="17.25">
      <c r="A899" s="2"/>
      <c r="B899" s="56" t="s">
        <v>467</v>
      </c>
      <c r="C899" s="78" t="s">
        <v>236</v>
      </c>
      <c r="D899" s="78" t="s">
        <v>303</v>
      </c>
      <c r="E899" s="12" t="s">
        <v>385</v>
      </c>
      <c r="F899" s="12" t="s">
        <v>468</v>
      </c>
      <c r="G899" s="57"/>
      <c r="H899" s="57"/>
      <c r="I899" s="14">
        <f>I902+I900</f>
        <v>503.2</v>
      </c>
    </row>
    <row r="900" spans="1:9" ht="34.5">
      <c r="A900" s="2"/>
      <c r="B900" s="60" t="s">
        <v>472</v>
      </c>
      <c r="C900" s="95" t="s">
        <v>236</v>
      </c>
      <c r="D900" s="95" t="s">
        <v>303</v>
      </c>
      <c r="E900" s="66" t="s">
        <v>385</v>
      </c>
      <c r="F900" s="66" t="s">
        <v>473</v>
      </c>
      <c r="G900" s="63"/>
      <c r="H900" s="63"/>
      <c r="I900" s="64">
        <f>I901</f>
        <v>400.7</v>
      </c>
    </row>
    <row r="901" spans="1:9" ht="34.5">
      <c r="A901" s="2"/>
      <c r="B901" s="67" t="s">
        <v>474</v>
      </c>
      <c r="C901" s="41" t="s">
        <v>236</v>
      </c>
      <c r="D901" s="41" t="s">
        <v>303</v>
      </c>
      <c r="E901" s="41" t="s">
        <v>385</v>
      </c>
      <c r="F901" s="41" t="s">
        <v>473</v>
      </c>
      <c r="G901" s="41" t="s">
        <v>233</v>
      </c>
      <c r="H901" s="41" t="s">
        <v>475</v>
      </c>
      <c r="I901" s="42">
        <f>141.5+259.3-0.1</f>
        <v>400.7</v>
      </c>
    </row>
    <row r="902" spans="1:9" ht="51.75">
      <c r="A902" s="2"/>
      <c r="B902" s="43" t="s">
        <v>478</v>
      </c>
      <c r="C902" s="143" t="s">
        <v>236</v>
      </c>
      <c r="D902" s="143" t="s">
        <v>303</v>
      </c>
      <c r="E902" s="45" t="s">
        <v>385</v>
      </c>
      <c r="F902" s="45" t="s">
        <v>479</v>
      </c>
      <c r="G902" s="79"/>
      <c r="H902" s="79"/>
      <c r="I902" s="46">
        <f>I903</f>
        <v>102.5</v>
      </c>
    </row>
    <row r="903" spans="1:9" ht="34.5">
      <c r="A903" s="2"/>
      <c r="B903" s="67" t="s">
        <v>474</v>
      </c>
      <c r="C903" s="41" t="s">
        <v>236</v>
      </c>
      <c r="D903" s="41" t="s">
        <v>303</v>
      </c>
      <c r="E903" s="41" t="s">
        <v>385</v>
      </c>
      <c r="F903" s="41" t="s">
        <v>479</v>
      </c>
      <c r="G903" s="41" t="s">
        <v>233</v>
      </c>
      <c r="H903" s="41" t="s">
        <v>475</v>
      </c>
      <c r="I903" s="183">
        <f>102.9-0.4</f>
        <v>102.5</v>
      </c>
    </row>
    <row r="904" spans="1:9" ht="17.25">
      <c r="A904" s="2"/>
      <c r="B904" s="7" t="s">
        <v>184</v>
      </c>
      <c r="C904" s="50" t="s">
        <v>236</v>
      </c>
      <c r="D904" s="50" t="s">
        <v>303</v>
      </c>
      <c r="E904" s="9" t="s">
        <v>385</v>
      </c>
      <c r="F904" s="9" t="s">
        <v>409</v>
      </c>
      <c r="G904" s="57"/>
      <c r="H904" s="57"/>
      <c r="I904" s="14">
        <f>I905+I916+I913+I919</f>
        <v>2998.8</v>
      </c>
    </row>
    <row r="905" spans="1:9" ht="34.5">
      <c r="A905" s="2"/>
      <c r="B905" s="56" t="s">
        <v>339</v>
      </c>
      <c r="C905" s="50" t="s">
        <v>236</v>
      </c>
      <c r="D905" s="50" t="s">
        <v>303</v>
      </c>
      <c r="E905" s="9" t="s">
        <v>385</v>
      </c>
      <c r="F905" s="9" t="s">
        <v>549</v>
      </c>
      <c r="G905" s="57"/>
      <c r="H905" s="57"/>
      <c r="I905" s="14">
        <f>I906+I909+I911</f>
        <v>870</v>
      </c>
    </row>
    <row r="906" spans="1:9" ht="17.25">
      <c r="A906" s="2"/>
      <c r="B906" s="43" t="s">
        <v>108</v>
      </c>
      <c r="C906" s="92" t="s">
        <v>236</v>
      </c>
      <c r="D906" s="92" t="s">
        <v>303</v>
      </c>
      <c r="E906" s="5" t="s">
        <v>385</v>
      </c>
      <c r="F906" s="5" t="s">
        <v>550</v>
      </c>
      <c r="G906" s="79"/>
      <c r="H906" s="79"/>
      <c r="I906" s="46">
        <f>I907+I908</f>
        <v>479</v>
      </c>
    </row>
    <row r="907" spans="1:9" ht="17.25">
      <c r="A907" s="2"/>
      <c r="B907" s="94" t="s">
        <v>365</v>
      </c>
      <c r="C907" s="48" t="s">
        <v>236</v>
      </c>
      <c r="D907" s="48" t="s">
        <v>303</v>
      </c>
      <c r="E907" s="48" t="s">
        <v>385</v>
      </c>
      <c r="F907" s="48" t="s">
        <v>550</v>
      </c>
      <c r="G907" s="63" t="s">
        <v>366</v>
      </c>
      <c r="H907" s="63" t="s">
        <v>239</v>
      </c>
      <c r="I907" s="49">
        <v>380</v>
      </c>
    </row>
    <row r="908" spans="1:9" ht="17.25">
      <c r="A908" s="2"/>
      <c r="B908" s="73" t="s">
        <v>700</v>
      </c>
      <c r="C908" s="88" t="s">
        <v>236</v>
      </c>
      <c r="D908" s="88" t="s">
        <v>303</v>
      </c>
      <c r="E908" s="88" t="s">
        <v>385</v>
      </c>
      <c r="F908" s="88" t="s">
        <v>550</v>
      </c>
      <c r="G908" s="41" t="s">
        <v>366</v>
      </c>
      <c r="H908" s="41" t="s">
        <v>52</v>
      </c>
      <c r="I908" s="42">
        <v>99</v>
      </c>
    </row>
    <row r="909" spans="1:9" ht="17.25">
      <c r="A909" s="2"/>
      <c r="B909" s="60" t="s">
        <v>109</v>
      </c>
      <c r="C909" s="61" t="s">
        <v>236</v>
      </c>
      <c r="D909" s="61" t="s">
        <v>303</v>
      </c>
      <c r="E909" s="62" t="s">
        <v>385</v>
      </c>
      <c r="F909" s="62" t="s">
        <v>551</v>
      </c>
      <c r="G909" s="63"/>
      <c r="H909" s="63"/>
      <c r="I909" s="64">
        <f>I910</f>
        <v>338</v>
      </c>
    </row>
    <row r="910" spans="1:9" ht="17.25">
      <c r="A910" s="2"/>
      <c r="B910" s="140" t="s">
        <v>365</v>
      </c>
      <c r="C910" s="28" t="s">
        <v>236</v>
      </c>
      <c r="D910" s="28" t="s">
        <v>303</v>
      </c>
      <c r="E910" s="28" t="s">
        <v>385</v>
      </c>
      <c r="F910" s="28" t="s">
        <v>551</v>
      </c>
      <c r="G910" s="36" t="s">
        <v>366</v>
      </c>
      <c r="H910" s="36" t="s">
        <v>239</v>
      </c>
      <c r="I910" s="30">
        <v>338</v>
      </c>
    </row>
    <row r="911" spans="1:9" ht="51.75">
      <c r="A911" s="2"/>
      <c r="B911" s="60" t="s">
        <v>187</v>
      </c>
      <c r="C911" s="61" t="s">
        <v>236</v>
      </c>
      <c r="D911" s="61" t="s">
        <v>303</v>
      </c>
      <c r="E911" s="62" t="s">
        <v>385</v>
      </c>
      <c r="F911" s="62" t="s">
        <v>188</v>
      </c>
      <c r="G911" s="63"/>
      <c r="H911" s="63"/>
      <c r="I911" s="64">
        <f>I912</f>
        <v>53</v>
      </c>
    </row>
    <row r="912" spans="1:9" ht="17.25">
      <c r="A912" s="2"/>
      <c r="B912" s="73" t="s">
        <v>365</v>
      </c>
      <c r="C912" s="88" t="s">
        <v>236</v>
      </c>
      <c r="D912" s="88" t="s">
        <v>303</v>
      </c>
      <c r="E912" s="88" t="s">
        <v>385</v>
      </c>
      <c r="F912" s="88" t="s">
        <v>188</v>
      </c>
      <c r="G912" s="41" t="s">
        <v>366</v>
      </c>
      <c r="H912" s="41" t="s">
        <v>239</v>
      </c>
      <c r="I912" s="153">
        <v>53</v>
      </c>
    </row>
    <row r="913" spans="1:9" ht="34.5">
      <c r="A913" s="2"/>
      <c r="B913" s="3" t="s">
        <v>141</v>
      </c>
      <c r="C913" s="92" t="s">
        <v>236</v>
      </c>
      <c r="D913" s="92" t="s">
        <v>303</v>
      </c>
      <c r="E913" s="5" t="s">
        <v>385</v>
      </c>
      <c r="F913" s="5" t="s">
        <v>210</v>
      </c>
      <c r="G913" s="79"/>
      <c r="H913" s="79"/>
      <c r="I913" s="6">
        <f>I914+I915</f>
        <v>784</v>
      </c>
    </row>
    <row r="914" spans="1:9" ht="17.25">
      <c r="A914" s="2"/>
      <c r="B914" s="94" t="s">
        <v>658</v>
      </c>
      <c r="C914" s="48" t="s">
        <v>236</v>
      </c>
      <c r="D914" s="48" t="s">
        <v>303</v>
      </c>
      <c r="E914" s="48" t="s">
        <v>385</v>
      </c>
      <c r="F914" s="48" t="s">
        <v>210</v>
      </c>
      <c r="G914" s="63" t="s">
        <v>326</v>
      </c>
      <c r="H914" s="63" t="s">
        <v>239</v>
      </c>
      <c r="I914" s="49">
        <f>285.6+39.7+30</f>
        <v>355.3</v>
      </c>
    </row>
    <row r="915" spans="1:9" ht="17.25">
      <c r="A915" s="2"/>
      <c r="B915" s="73" t="s">
        <v>365</v>
      </c>
      <c r="C915" s="88" t="s">
        <v>236</v>
      </c>
      <c r="D915" s="88" t="s">
        <v>303</v>
      </c>
      <c r="E915" s="88" t="s">
        <v>385</v>
      </c>
      <c r="F915" s="88" t="s">
        <v>210</v>
      </c>
      <c r="G915" s="41" t="s">
        <v>366</v>
      </c>
      <c r="H915" s="41" t="s">
        <v>239</v>
      </c>
      <c r="I915" s="176">
        <f>498.4-39.7-30</f>
        <v>428.7</v>
      </c>
    </row>
    <row r="916" spans="1:9" ht="34.5">
      <c r="A916" s="2"/>
      <c r="B916" s="3" t="s">
        <v>498</v>
      </c>
      <c r="C916" s="92" t="s">
        <v>236</v>
      </c>
      <c r="D916" s="92" t="s">
        <v>303</v>
      </c>
      <c r="E916" s="5" t="s">
        <v>385</v>
      </c>
      <c r="F916" s="5" t="s">
        <v>497</v>
      </c>
      <c r="G916" s="79"/>
      <c r="H916" s="79"/>
      <c r="I916" s="6">
        <f>I917+I918</f>
        <v>554.8</v>
      </c>
    </row>
    <row r="917" spans="1:9" ht="17.25">
      <c r="A917" s="2"/>
      <c r="B917" s="94" t="s">
        <v>658</v>
      </c>
      <c r="C917" s="48" t="s">
        <v>236</v>
      </c>
      <c r="D917" s="48" t="s">
        <v>303</v>
      </c>
      <c r="E917" s="48" t="s">
        <v>385</v>
      </c>
      <c r="F917" s="48" t="s">
        <v>497</v>
      </c>
      <c r="G917" s="63" t="s">
        <v>326</v>
      </c>
      <c r="H917" s="63" t="s">
        <v>239</v>
      </c>
      <c r="I917" s="49">
        <v>200.4</v>
      </c>
    </row>
    <row r="918" spans="1:9" ht="17.25">
      <c r="A918" s="2"/>
      <c r="B918" s="73" t="s">
        <v>365</v>
      </c>
      <c r="C918" s="88" t="s">
        <v>236</v>
      </c>
      <c r="D918" s="88" t="s">
        <v>303</v>
      </c>
      <c r="E918" s="88" t="s">
        <v>385</v>
      </c>
      <c r="F918" s="88" t="s">
        <v>497</v>
      </c>
      <c r="G918" s="41" t="s">
        <v>366</v>
      </c>
      <c r="H918" s="41" t="s">
        <v>239</v>
      </c>
      <c r="I918" s="176">
        <v>354.4</v>
      </c>
    </row>
    <row r="919" spans="1:9" ht="34.5">
      <c r="A919" s="2"/>
      <c r="B919" s="15" t="s">
        <v>178</v>
      </c>
      <c r="C919" s="92" t="s">
        <v>236</v>
      </c>
      <c r="D919" s="92" t="s">
        <v>303</v>
      </c>
      <c r="E919" s="5" t="s">
        <v>385</v>
      </c>
      <c r="F919" s="5" t="s">
        <v>179</v>
      </c>
      <c r="G919" s="37"/>
      <c r="H919" s="37"/>
      <c r="I919" s="181">
        <f>I920</f>
        <v>790</v>
      </c>
    </row>
    <row r="920" spans="1:9" ht="17.25">
      <c r="A920" s="2"/>
      <c r="B920" s="276" t="s">
        <v>365</v>
      </c>
      <c r="C920" s="13" t="s">
        <v>236</v>
      </c>
      <c r="D920" s="13" t="s">
        <v>303</v>
      </c>
      <c r="E920" s="13" t="s">
        <v>385</v>
      </c>
      <c r="F920" s="13" t="s">
        <v>179</v>
      </c>
      <c r="G920" s="57" t="s">
        <v>366</v>
      </c>
      <c r="H920" s="57" t="s">
        <v>239</v>
      </c>
      <c r="I920" s="173">
        <v>790</v>
      </c>
    </row>
    <row r="921" spans="1:9" ht="17.25">
      <c r="A921" s="2"/>
      <c r="B921" s="259" t="s">
        <v>356</v>
      </c>
      <c r="C921" s="155" t="s">
        <v>236</v>
      </c>
      <c r="D921" s="155" t="s">
        <v>303</v>
      </c>
      <c r="E921" s="156" t="s">
        <v>322</v>
      </c>
      <c r="F921" s="71"/>
      <c r="G921" s="71"/>
      <c r="H921" s="71"/>
      <c r="I921" s="72">
        <f>I922</f>
        <v>15660.100000000002</v>
      </c>
    </row>
    <row r="922" spans="1:9" ht="26.25" customHeight="1">
      <c r="A922" s="2"/>
      <c r="B922" s="234" t="s">
        <v>354</v>
      </c>
      <c r="C922" s="50" t="s">
        <v>236</v>
      </c>
      <c r="D922" s="50" t="s">
        <v>303</v>
      </c>
      <c r="E922" s="9" t="s">
        <v>322</v>
      </c>
      <c r="F922" s="12" t="s">
        <v>350</v>
      </c>
      <c r="G922" s="57"/>
      <c r="H922" s="57"/>
      <c r="I922" s="14">
        <f>I923</f>
        <v>15660.100000000002</v>
      </c>
    </row>
    <row r="923" spans="1:9" ht="104.25">
      <c r="A923" s="2"/>
      <c r="B923" s="280" t="s">
        <v>725</v>
      </c>
      <c r="C923" s="50" t="s">
        <v>236</v>
      </c>
      <c r="D923" s="50" t="s">
        <v>303</v>
      </c>
      <c r="E923" s="9" t="s">
        <v>322</v>
      </c>
      <c r="F923" s="12" t="s">
        <v>149</v>
      </c>
      <c r="G923" s="57"/>
      <c r="H923" s="57"/>
      <c r="I923" s="14">
        <f>I924</f>
        <v>15660.100000000002</v>
      </c>
    </row>
    <row r="924" spans="1:9" ht="34.5">
      <c r="A924" s="2"/>
      <c r="B924" s="280" t="s">
        <v>727</v>
      </c>
      <c r="C924" s="50" t="s">
        <v>236</v>
      </c>
      <c r="D924" s="50" t="s">
        <v>303</v>
      </c>
      <c r="E924" s="9" t="s">
        <v>322</v>
      </c>
      <c r="F924" s="12" t="s">
        <v>21</v>
      </c>
      <c r="G924" s="57"/>
      <c r="H924" s="57"/>
      <c r="I924" s="14">
        <f>I925</f>
        <v>15660.100000000002</v>
      </c>
    </row>
    <row r="925" spans="1:9" ht="35.25" thickBot="1">
      <c r="A925" s="2"/>
      <c r="B925" s="263" t="s">
        <v>255</v>
      </c>
      <c r="C925" s="18" t="s">
        <v>236</v>
      </c>
      <c r="D925" s="18" t="s">
        <v>303</v>
      </c>
      <c r="E925" s="18" t="s">
        <v>322</v>
      </c>
      <c r="F925" s="18" t="s">
        <v>21</v>
      </c>
      <c r="G925" s="37" t="s">
        <v>366</v>
      </c>
      <c r="H925" s="37" t="s">
        <v>256</v>
      </c>
      <c r="I925" s="38">
        <f>16110-372.3-29.3-48.3</f>
        <v>15660.100000000002</v>
      </c>
    </row>
    <row r="926" spans="1:9" ht="18" thickBot="1">
      <c r="A926" s="2"/>
      <c r="B926" s="157" t="s">
        <v>261</v>
      </c>
      <c r="C926" s="158"/>
      <c r="D926" s="158"/>
      <c r="E926" s="158"/>
      <c r="F926" s="158"/>
      <c r="G926" s="158"/>
      <c r="H926" s="158"/>
      <c r="I926" s="159">
        <f>I16+I264+I307+I512+I743+I750+I821+I727</f>
        <v>2221297</v>
      </c>
    </row>
  </sheetData>
  <autoFilter ref="B15:I926"/>
  <mergeCells count="11">
    <mergeCell ref="B4:I4"/>
    <mergeCell ref="B1:I1"/>
    <mergeCell ref="B2:I2"/>
    <mergeCell ref="B3:I3"/>
    <mergeCell ref="A12:I12"/>
    <mergeCell ref="B5:I5"/>
    <mergeCell ref="A11:I11"/>
    <mergeCell ref="A10:I10"/>
    <mergeCell ref="B6:I6"/>
    <mergeCell ref="F7:I7"/>
    <mergeCell ref="F8:I8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2012-12-27T12:43:42Z</cp:lastPrinted>
  <dcterms:created xsi:type="dcterms:W3CDTF">2001-12-19T09:52:21Z</dcterms:created>
  <dcterms:modified xsi:type="dcterms:W3CDTF">2012-12-27T13:50:51Z</dcterms:modified>
  <cp:category/>
  <cp:version/>
  <cp:contentType/>
  <cp:contentStatus/>
</cp:coreProperties>
</file>