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08" windowWidth="11340" windowHeight="6576" firstSheet="1" activeTab="1"/>
  </bookViews>
  <sheets>
    <sheet name="б-т" sheetId="1" r:id="rId1"/>
    <sheet name="XII" sheetId="2" r:id="rId2"/>
  </sheets>
  <definedNames>
    <definedName name="_xlnm.Print_Titles" localSheetId="1">'XII'!$14:$15</definedName>
    <definedName name="_xlnm.Print_Titles" localSheetId="0">'б-т'!$11:$12</definedName>
  </definedNames>
  <calcPr fullCalcOnLoad="1"/>
</workbook>
</file>

<file path=xl/sharedStrings.xml><?xml version="1.0" encoding="utf-8"?>
<sst xmlns="http://schemas.openxmlformats.org/spreadsheetml/2006/main" count="934" uniqueCount="425">
  <si>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</si>
  <si>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</si>
  <si>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</si>
  <si>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</si>
  <si>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</si>
  <si>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</si>
  <si>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</si>
  <si>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</si>
  <si>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</si>
  <si>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</si>
  <si>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</si>
  <si>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</si>
  <si>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</si>
  <si>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</si>
  <si>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</si>
  <si>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</si>
  <si>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</si>
  <si>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</si>
  <si>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</si>
  <si>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</si>
  <si>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</si>
  <si>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</si>
  <si>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</si>
  <si>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</si>
  <si>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</si>
  <si>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</si>
  <si>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</si>
  <si>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</si>
  <si>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Ремонт кровли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</si>
  <si>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</si>
  <si>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</si>
  <si>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</si>
  <si>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</si>
  <si>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</si>
  <si>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</si>
  <si>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</si>
  <si>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</si>
  <si>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</si>
  <si>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</si>
  <si>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</si>
  <si>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</si>
  <si>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</si>
  <si>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</si>
  <si>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</si>
  <si>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</si>
  <si>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</si>
  <si>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</si>
  <si>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</si>
  <si>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</si>
  <si>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</si>
  <si>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</si>
  <si>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</si>
  <si>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102 01 02</t>
  </si>
  <si>
    <t>0700</t>
  </si>
  <si>
    <t>0900</t>
  </si>
  <si>
    <t>001</t>
  </si>
  <si>
    <t>Ремонт мягкой кровли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</si>
  <si>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</si>
  <si>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</si>
  <si>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</si>
  <si>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</si>
  <si>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</si>
  <si>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</si>
  <si>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0500</t>
  </si>
  <si>
    <t>КОСГУ</t>
  </si>
  <si>
    <t>РЕКОНСТРУКЦИЯ И СТРОИТЕЛЬСТВО</t>
  </si>
  <si>
    <t>102 01 01</t>
  </si>
  <si>
    <t>ИТОГО ПО РЕКОНСТРУКЦИИ И СТРОИТЕЛЬСТВУ</t>
  </si>
  <si>
    <t>МОУ ДОД "Детская художественная школа" п.Мга</t>
  </si>
  <si>
    <t>102 01 06</t>
  </si>
  <si>
    <t>420 98 06</t>
  </si>
  <si>
    <t>423 98 02</t>
  </si>
  <si>
    <t>470 98 01</t>
  </si>
  <si>
    <t>351 31 01</t>
  </si>
  <si>
    <t>092 03 07</t>
  </si>
  <si>
    <t>421 98 04</t>
  </si>
  <si>
    <t>УТВЕРЖДЕНА</t>
  </si>
  <si>
    <t>421 98 07</t>
  </si>
  <si>
    <t>2.1.4.</t>
  </si>
  <si>
    <t>СПЕЦИАЛЬНЫЕ ОБЩЕОБРАЗОВАТЕЛЬНЫЕ УЧРЕЖДЕНИЯ</t>
  </si>
  <si>
    <t>МОУ "Молодцовский детский дом"</t>
  </si>
  <si>
    <t>2.1.4-1</t>
  </si>
  <si>
    <t>Наименование объекта</t>
  </si>
  <si>
    <t>1.1.1</t>
  </si>
  <si>
    <t>1.1.1-1</t>
  </si>
  <si>
    <t>1.1.2</t>
  </si>
  <si>
    <t>1.1.2-1</t>
  </si>
  <si>
    <t>Средняя общеобразовательная школа в г.Шлиссельбурге</t>
  </si>
  <si>
    <t>1.1.1-1.1</t>
  </si>
  <si>
    <t>1.1.3</t>
  </si>
  <si>
    <t>1.1.3-1</t>
  </si>
  <si>
    <t>МОУ " Отрадненская средняя  общеобразовательная школа  № 2"</t>
  </si>
  <si>
    <t>Косметический ремонт</t>
  </si>
  <si>
    <t>МОУ " Синявинская  средняя  общеобразовательная школа "</t>
  </si>
  <si>
    <t>Ремонт кровли в детском отделении</t>
  </si>
  <si>
    <t>МОУ " Путиловская средняя общеобразовательная   школа "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</si>
  <si>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</si>
  <si>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</si>
  <si>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</si>
  <si>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</si>
  <si>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</si>
  <si>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</si>
  <si>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</si>
  <si>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</si>
  <si>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</si>
  <si>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</si>
  <si>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</si>
  <si>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</si>
  <si>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>(Приложение 26)</t>
  </si>
  <si>
    <t>МУЗ "Кировская ЦРБ"</t>
  </si>
  <si>
    <t>Ремонт помещений в здании администрации</t>
  </si>
  <si>
    <t>МУ УКС</t>
  </si>
  <si>
    <t>421 98 12</t>
  </si>
  <si>
    <t>Подготовка муниципальных общеобразовательных учреждений и пришкольных спортивных территорий  к новому учебному году</t>
  </si>
  <si>
    <t>226</t>
  </si>
  <si>
    <t>2.1.3-3</t>
  </si>
  <si>
    <t>423 98 03</t>
  </si>
  <si>
    <t>2.1.3-4</t>
  </si>
  <si>
    <t>420 98 15</t>
  </si>
  <si>
    <t>МДОУ "Детский сад присмотра и оздоровления  №34"</t>
  </si>
  <si>
    <t>2.5.1</t>
  </si>
  <si>
    <t xml:space="preserve">решением совета депутатов </t>
  </si>
  <si>
    <t xml:space="preserve"> МО Кировский  район Ленинградской области на 2011 год</t>
  </si>
  <si>
    <t>План на 2011 год                       (тыс. руб.)</t>
  </si>
  <si>
    <t>Разработка ПИР и замена электроснабжения</t>
  </si>
  <si>
    <t>Косметический ремонт помещений</t>
  </si>
  <si>
    <t>Ремонт инженерных сетей</t>
  </si>
  <si>
    <t>Укрепление несущих конструкций здания и укрепление стеновых панелей</t>
  </si>
  <si>
    <t>МОУ "Малуксинская школа-детский сад"</t>
  </si>
  <si>
    <t>421 98 18</t>
  </si>
  <si>
    <t>2.1.2-2</t>
  </si>
  <si>
    <t>2.1.2-3</t>
  </si>
  <si>
    <t>2.1.2-4</t>
  </si>
  <si>
    <t>2.1.2-5</t>
  </si>
  <si>
    <t>2.1.2.-6</t>
  </si>
  <si>
    <t>Ремонт помещений поликлиники</t>
  </si>
  <si>
    <t>Миникотельная №2 ул.Железнодорожная  д.4в- Замена котла ASV-1000</t>
  </si>
  <si>
    <t>Миникотельная №3 ул.Гагарина д.16а-Замена котла РТ-1600</t>
  </si>
  <si>
    <t>Газовая котельная ул.Зарубина д.19а-Капитальный ремонт участка трубопровода ГВС от ТК-17 по ул.Вокзальная д.1</t>
  </si>
  <si>
    <t>МОУДОД "Шлиссельбургская ДМШ"</t>
  </si>
  <si>
    <t>2.4.1-1</t>
  </si>
  <si>
    <t>2.5</t>
  </si>
  <si>
    <t>2.2.</t>
  </si>
  <si>
    <t>КУЛЬТУРА</t>
  </si>
  <si>
    <t>Муниципальное учреждение культуры "Центральная районная библиотека"</t>
  </si>
  <si>
    <t>0801</t>
  </si>
  <si>
    <t>442 98 01</t>
  </si>
  <si>
    <t>Библиотека п.Мга</t>
  </si>
  <si>
    <t>2.1.3-5</t>
  </si>
  <si>
    <t>ВСЕГО ПО КУЛЬТУРЕ</t>
  </si>
  <si>
    <t>0800</t>
  </si>
  <si>
    <t>795 44 03</t>
  </si>
  <si>
    <t>Установка счетчиков по теплоэнергии в рамках ДЦП"Энергосбережение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</si>
  <si>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795 44 02</t>
  </si>
  <si>
    <t>795 44 01</t>
  </si>
  <si>
    <t>795 44 04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</si>
  <si>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</si>
  <si>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</si>
  <si>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2.2.1-2</t>
  </si>
  <si>
    <t>795 45 02</t>
  </si>
  <si>
    <t>0901</t>
  </si>
  <si>
    <t>Строительство средней общеобразовательной школы в г. Шлиссельбург</t>
  </si>
  <si>
    <t>Ремонт инженерных сетей в здании терапевтического комплекса</t>
  </si>
  <si>
    <t xml:space="preserve">Строительство поликлиники на 150 посещений в п.Мга 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</si>
  <si>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</si>
  <si>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</si>
  <si>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</si>
  <si>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</si>
  <si>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</si>
  <si>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Миникотельная №9 ул.Заводская д.15-Замена котла РТ-1600</t>
  </si>
  <si>
    <t>от "24" ноября 2010г. № 72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</si>
  <si>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</si>
  <si>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</si>
  <si>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</si>
  <si>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</si>
  <si>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</si>
  <si>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</si>
  <si>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</si>
  <si>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423 98 05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</si>
  <si>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</si>
  <si>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</si>
  <si>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</si>
  <si>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</si>
  <si>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</si>
  <si>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</si>
  <si>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</si>
  <si>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</si>
  <si>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</si>
  <si>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</si>
  <si>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</si>
  <si>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План на 2012год  (тыс. руб.)</t>
  </si>
  <si>
    <t>Ремонт мягкой кровли спортзала и пищеблока</t>
  </si>
  <si>
    <t>Ремонт туалетов</t>
  </si>
  <si>
    <t>Частичный ремонт кровли</t>
  </si>
  <si>
    <t>Капитальный ремонт  кровли</t>
  </si>
  <si>
    <t>Замена полов на 1 и 2 этажах</t>
  </si>
  <si>
    <t>Ремонт потолка в рекреации 2 этажа</t>
  </si>
  <si>
    <t>421 98 03</t>
  </si>
  <si>
    <t>Замена оконных блоков</t>
  </si>
  <si>
    <t>421 98 14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</si>
  <si>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</si>
  <si>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</si>
  <si>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</si>
  <si>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</si>
  <si>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</si>
  <si>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</si>
  <si>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</si>
  <si>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420 98 17</t>
  </si>
  <si>
    <t>2.1.1.-6</t>
  </si>
  <si>
    <t>420 98 22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</si>
  <si>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</si>
  <si>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</si>
  <si>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</si>
  <si>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</si>
  <si>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</si>
  <si>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</si>
  <si>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</si>
  <si>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</si>
  <si>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</si>
  <si>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</si>
  <si>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</si>
  <si>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</si>
  <si>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</si>
  <si>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</si>
  <si>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</si>
  <si>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</si>
  <si>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</si>
  <si>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</si>
  <si>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</si>
  <si>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</si>
  <si>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</si>
  <si>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</si>
  <si>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</si>
  <si>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</si>
  <si>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</si>
  <si>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</si>
  <si>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</si>
  <si>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</si>
  <si>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</si>
  <si>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</si>
  <si>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</si>
  <si>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</si>
  <si>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</si>
  <si>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</si>
  <si>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</si>
  <si>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</si>
  <si>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</si>
  <si>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</si>
  <si>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от "08" декабря 2011 г.№ 95</t>
  </si>
  <si>
    <t>МБОУ ДОД "Детско-юношеская спортивная школа по футболу"</t>
  </si>
  <si>
    <t>423 98 06</t>
  </si>
  <si>
    <t>(в редакции решения совета депутатов</t>
  </si>
  <si>
    <t>1.2.-2</t>
  </si>
  <si>
    <t>1.2.-3</t>
  </si>
  <si>
    <t>1.2.-4</t>
  </si>
  <si>
    <t>338 02 14</t>
  </si>
  <si>
    <t>Детский сад "Березка" в г.Шлиссельбурге-Разработка проектно-сметной документации на реконструкцию детского сада</t>
  </si>
  <si>
    <t>338 02 01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</si>
  <si>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</t>
  </si>
  <si>
    <t>338 02 03</t>
  </si>
  <si>
    <t>Средняя общеобразовательная школа в г.Шлиссельбурге- Доработка проектно-сметной документации на строительство здания средней общеобразовательной школы на 600 учащихся</t>
  </si>
  <si>
    <t>МО Путиловское СП</t>
  </si>
  <si>
    <t>351 31 06</t>
  </si>
  <si>
    <t>Техническая диагностика 2-х паровых котлов ДЕ-6,5/14 с экономайзерами:ст.№1 рег.№28205 и ст.2 рег.28206, установленных в  котельной с.Путилово, ул.Теплая, д.8</t>
  </si>
  <si>
    <t>МБУЗ "Кировская районная центральная больница"</t>
  </si>
  <si>
    <t>2.5.2</t>
  </si>
  <si>
    <t>1.2.-5</t>
  </si>
  <si>
    <t>Разработка проектно-сметной документации на строительство ФАП в дер.Горы</t>
  </si>
  <si>
    <t>в том числе:</t>
  </si>
  <si>
    <t>радиационное обследование</t>
  </si>
  <si>
    <t>обследование и очистка местности от взрывоопасных предметов</t>
  </si>
  <si>
    <t>комплекс землеустроительных работ</t>
  </si>
  <si>
    <t>подготовка и выдача технических условий и исходных технических данных на присоединение к телефонной сети и к сети радиофикации с возможностью оповещения региональной системы ГО и ЧС</t>
  </si>
  <si>
    <t>геологические изыскания</t>
  </si>
  <si>
    <t>капитальный ремонт кровли хирургического корпуса в г.Шлиссельбурге</t>
  </si>
  <si>
    <t>2.5.3</t>
  </si>
  <si>
    <t>338 02 25</t>
  </si>
  <si>
    <t>МБОУ "Кировская гимназия имени Героя Советского Союза Султана Баймагамбетова"</t>
  </si>
  <si>
    <t>МБОУ "Кировская средняя общеобразовательная школа №1"</t>
  </si>
  <si>
    <t>МКОУ для детей дошкольного и младшего школьного возраста " Малуксинская начальная школа - детский сад"</t>
  </si>
  <si>
    <t>МБДОУ "Детский сад комбинированного вида № 34"</t>
  </si>
  <si>
    <t>МБДОУ "Детский сад комбинированного вида "Орешек"</t>
  </si>
  <si>
    <t>МБДОУ "Детский сад комбинированного вида № 36"</t>
  </si>
  <si>
    <t>МКОУ "Молодцовская основная общеобразовательная школа"</t>
  </si>
  <si>
    <t>исследование почвы по химическим, токсигологическим, паразитологическим и микробиологическим показателям на глубину до 2-х метров, проведение замеров физических факторов, заказ фоновых концентраций, заказ климатических характеристик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</si>
  <si>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</si>
  <si>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</si>
  <si>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</si>
  <si>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Ремонт запасного выхода в здании школы</t>
  </si>
  <si>
    <t>521 01 06</t>
  </si>
  <si>
    <t xml:space="preserve">Подготовка муниципальных общеобразовательных учреждений к новому учебному году </t>
  </si>
  <si>
    <t>2.1.2-9</t>
  </si>
  <si>
    <t>2.6</t>
  </si>
  <si>
    <t>УЧРЕЖДЕНИЯ КУЛЬТУРЫ</t>
  </si>
  <si>
    <t>2.6.1</t>
  </si>
  <si>
    <t>МКУК «Центральная межпоселенческая библиотека»</t>
  </si>
  <si>
    <t xml:space="preserve">капитальный ремонт </t>
  </si>
  <si>
    <t>ВСЕГО ПО УЧРЕЖДЕНИЯМ КУЛЬТУРЫ</t>
  </si>
  <si>
    <t>Ремонт полов и инженерных сетей в здании по адресу п.Мга, ул.Донецкая д.13</t>
  </si>
  <si>
    <t>520 15 03</t>
  </si>
  <si>
    <t>Ремонт системы отопления</t>
  </si>
  <si>
    <t>2.1.1.-8</t>
  </si>
  <si>
    <t>МБДОУ "Детский сад комбинированного вида № 37"</t>
  </si>
  <si>
    <t xml:space="preserve">Обследование технического состояния несущих конструкций здания в пределах лестничной клетки </t>
  </si>
  <si>
    <t>420 98 13</t>
  </si>
  <si>
    <t>521 03 07</t>
  </si>
  <si>
    <t>Ремонт  крыльца</t>
  </si>
  <si>
    <t>МКСУ "Социально-реабилитационный центр для несовершеннолетних "Теплый дом"</t>
  </si>
  <si>
    <t>Замена оконных блоков в здании</t>
  </si>
  <si>
    <t>795 03 00</t>
  </si>
  <si>
    <t>Капитальный ремонт здания</t>
  </si>
  <si>
    <t>Здание по ул.Краснофлотская д.26 г.Кировск</t>
  </si>
  <si>
    <t>Установка пожарной, охранной сигнализации и системы оповещения</t>
  </si>
  <si>
    <t>522 41 01</t>
  </si>
  <si>
    <t>1.1.2-2</t>
  </si>
  <si>
    <t>Строительство фельдшерско-акушерского пункта дер.Горы</t>
  </si>
  <si>
    <t>Замена кровельного покрытия здания школы</t>
  </si>
  <si>
    <t>Ремонт мягкой кровли здания школы</t>
  </si>
  <si>
    <t>1.1.3-1.1</t>
  </si>
  <si>
    <t>Разработка проектно-сметной документации внутреннего электроснабжения в здании</t>
  </si>
  <si>
    <t>Разработка проектно-сметной документации на монтаж автоматической установки пожарной сигнализации и системы оповещения в здании</t>
  </si>
  <si>
    <t>2.1.2-10</t>
  </si>
  <si>
    <t>МБОУ "Отрадненская средняя общеобразовательная школа №3"</t>
  </si>
  <si>
    <t>2.1.2-11</t>
  </si>
  <si>
    <t>МКОУ "Шумская СОШ"</t>
  </si>
  <si>
    <t>Замена котла в здании школы</t>
  </si>
  <si>
    <t>421 98 13</t>
  </si>
  <si>
    <t>421 98 10</t>
  </si>
  <si>
    <t>МБДОУ "Детский сад комбинированного вида № 2"</t>
  </si>
  <si>
    <t xml:space="preserve">Составление проектно-сметной документации по монтажу автоматической установке пожарной сигнализации </t>
  </si>
  <si>
    <t>2.1.1.-9</t>
  </si>
  <si>
    <t>420 98 18</t>
  </si>
  <si>
    <t>2.1.2.-12</t>
  </si>
  <si>
    <t xml:space="preserve">Обследование технического состояния несущих конструкций надземной части фрагмента здания </t>
  </si>
  <si>
    <t>экспертиза сметной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</si>
  <si>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</si>
  <si>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522 96 00</t>
  </si>
  <si>
    <t>522 11 00</t>
  </si>
  <si>
    <t>2.1.3-7</t>
  </si>
  <si>
    <t xml:space="preserve">обследование технического состояния несущих конструкций подземной части здания </t>
  </si>
  <si>
    <t xml:space="preserve">обследование технического состояния несущих конструкций надземной части здания </t>
  </si>
  <si>
    <t xml:space="preserve">МБОУ ДОД "Кировская детско-юношеская спортивная  школа" </t>
  </si>
  <si>
    <t>423 98 01</t>
  </si>
  <si>
    <t>Экспертиза сметной документации по объекту "Капитальный ремонт помещений МБДОУ "Детский сад комбинированного вида №2 (3 корпус)</t>
  </si>
  <si>
    <t>Кладка кирпичная</t>
  </si>
  <si>
    <t>Демонтаж и установка забора</t>
  </si>
  <si>
    <t>795 47 00</t>
  </si>
  <si>
    <t>2.1.2-13</t>
  </si>
  <si>
    <t>МБОУ "Лицей г.Отрадное"</t>
  </si>
  <si>
    <t>Установка металлического ограждения</t>
  </si>
  <si>
    <t>070 04 01</t>
  </si>
  <si>
    <t xml:space="preserve">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</t>
  </si>
  <si>
    <t>Экспертиза проектной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</si>
  <si>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</si>
  <si>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</t>
  </si>
  <si>
    <t>Составление смет на капитальный ремонт помещений детского сада п.Назия</t>
  </si>
  <si>
    <t>Составление дефектных ведомостей на капитальный ремонт помещений детского сада п.Назия</t>
  </si>
  <si>
    <t>Ремонт фасада здания по адресу: Ленинградская область, г.Кировск, ул.Кирова, д.8</t>
  </si>
  <si>
    <t>Составление дефектных ведомостей на капитальный ремонт помещений детского сада (3-й корпус) по адресу: Ленинградская область, Кировский район , г.Кировск, ул.Молодежная, д.4</t>
  </si>
  <si>
    <t>Составление смет на капитальный ремонт помещений детского сада (3-й корпус) по адресу: Ленинградская область, Кировский район , г.Кировск, ул.Молодежная, д.4</t>
  </si>
  <si>
    <t>Обследование технического состояния несущих конструкций подземной части незавершенного строительства объекта "Строительство поликлиники на 150 посещений в смену в п.Мга"</t>
  </si>
  <si>
    <t>2.5.4</t>
  </si>
  <si>
    <t>Техническое обследование строительных конструкций кровли здания на предмет дальнейшей эксплуатации здания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</si>
  <si>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</si>
  <si>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</si>
  <si>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 xml:space="preserve">Ремонт с очисткой наружных сетей канализации </t>
  </si>
  <si>
    <t>Техническое обследование строительных конструкций здания автовокзала, расположенного по адресу: г.Кировск, ул.Набережная, д.6а</t>
  </si>
  <si>
    <t xml:space="preserve">Ремонт наружной канализации здания </t>
  </si>
  <si>
    <t>2.1.2-14</t>
  </si>
  <si>
    <t>Ремонт системы отопления в здании</t>
  </si>
  <si>
    <t>размножение проектно-сметной документации для строительства фельдшерско-акушерского пункта</t>
  </si>
  <si>
    <t>МКОУ "Синявинская средняя общеобразовательная школа"</t>
  </si>
  <si>
    <t>Косметический ремонт помещения групп 10 и 11 в здании</t>
  </si>
  <si>
    <t>2.7</t>
  </si>
  <si>
    <t>ДОРОЖНОЕ ХОЗЯЙСТВО (ДОРОЖНЫЕ ФОНДЫ)</t>
  </si>
  <si>
    <t>2.7.1</t>
  </si>
  <si>
    <t>0409</t>
  </si>
  <si>
    <t>315 01 02</t>
  </si>
  <si>
    <t>Экспертиза соответствия требованиям действующего законодательства, нормативным документам и исходным данным сметной документации «Ремонт автомобильной дороги в д.Леднево Кировского района ЛО»</t>
  </si>
  <si>
    <t>ВСЕГО ПО ДОРОЖНОМУ ХОЗЯЙСТВУ</t>
  </si>
  <si>
    <t>2.1.3-8</t>
  </si>
  <si>
    <t>МБОУ ДОД "Кировский Центр детского творчества "Юность"</t>
  </si>
  <si>
    <t>Ремонт помещений</t>
  </si>
  <si>
    <t>423 98 08</t>
  </si>
  <si>
    <t>471 98 01</t>
  </si>
  <si>
    <t>ремонт помещений (подвальное помещение) по адресу: г.Кировск, ул.Северная, д.13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</si>
  <si>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</si>
  <si>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Ленинградская область, г.Кировск, ул.Молодежная, д.4</t>
  </si>
  <si>
    <t>Строительство фельдшерско-акушерского пункта дер.Горы, Кировский муниципальный район</t>
  </si>
  <si>
    <t>102 01 34</t>
  </si>
  <si>
    <t>Разработка проектно-сметной документации 2 этап, в т.ч. Инженерные сети объекта "Строительство ФАП в дер.Горы" (повторно применяемый проект)</t>
  </si>
  <si>
    <t>2.5.5</t>
  </si>
  <si>
    <t>Разработка проектно-сметной документации по объекту "Размещение МФЦ в здании администрации по адресу: Ленинградская область, г.Кировск, ул.Новая, д.1"</t>
  </si>
  <si>
    <t>Капитальный ремонт полов в помещениях здания  МБОУДОД «Детская художественная школа» (изостудия), расположенного по адресу: п.Мга, пр.Красного Октября, д.47</t>
  </si>
  <si>
    <t>проведение аварийных работ по ремонту фундамента главного корпуса Шлиссельбургской городской больницы</t>
  </si>
  <si>
    <t>522 95 00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</si>
  <si>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</si>
  <si>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Разработка проекта узла учета электроэнергии в здании, расположенного по адресу: п.Назия, ул.Октябрьская, д.6а</t>
  </si>
  <si>
    <t>Ремонт помещений кассовой зоны здания по адресу: г.Кировск, ул.Краснофлотская, д.26</t>
  </si>
  <si>
    <t>Аварийный ремонт помещений и устройство санузла в здании  по адресу: п.Мга, ул.Донецкая д.13</t>
  </si>
  <si>
    <t>Электромонтажные работы по замене измерительного комплекса по адресу: п.Мга, ул.Донецкая, д.13</t>
  </si>
  <si>
    <t>Замена 2 окон в здании МБОУ</t>
  </si>
  <si>
    <t>аварийный ремонт инженерных сетей по адресу: Кировский район , г.Шлиссельбург, ул.Чекалова, д.15</t>
  </si>
  <si>
    <t>2.7.2</t>
  </si>
  <si>
    <t xml:space="preserve">Рассмотрение проектной документации и согласование точки присоединения мощности по присоединению к электрическим сетям ОАО "Ленэнерго" на период строительства объекта "Строительство фельдшерско-акушерского пункта дер.Горы Кировского района ЛО" по адресу: </t>
  </si>
  <si>
    <t>аварийный ремонт перекрытий и системы водоотведения здания детского отделения г.Кировск</t>
  </si>
  <si>
    <t xml:space="preserve"> 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</si>
  <si>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Ведение надзора за строительством, осуществляемого в целях обеспечения соответствия решений, содержащихся в рабочей документации, выполняемым строительно-монтажным работам (Авторский надзор)</t>
  </si>
  <si>
    <t>Ремонт мягкой кровли здания по адресу: Ленинградская область, Кировский район, п.Синявино-I, ул.Лесная, д.17</t>
  </si>
  <si>
    <t>ВОДОСНАБЖЕНИЕ</t>
  </si>
  <si>
    <t>21</t>
  </si>
  <si>
    <t>2.4.2-1</t>
  </si>
  <si>
    <t>ИТОГО ПО ВОДОСНАБЖЕНИЮ</t>
  </si>
  <si>
    <t>351 32 03</t>
  </si>
  <si>
    <t>МО Мгинское ГП</t>
  </si>
  <si>
    <t>Восстановление двух артезианских скважин на водопроводной станции 2-ого подъема в п.Мга, Кировского района , Ленинградской области</t>
  </si>
  <si>
    <t>Разработка рабочей документации на реконструкцию канализационных очистных сооружений г.Отрадное, расположенных по адресу: г.Отрадное, Ленинградское шоссе 7</t>
  </si>
  <si>
    <t xml:space="preserve">Капитальный ремонт крыши здания </t>
  </si>
  <si>
    <t>Здание по улице Кирова д.20 г.Кировск</t>
  </si>
  <si>
    <t>Замена аварийных оконных блоков в галерее в здании, расположенном по адресу: Ленинградская область, г.Кировск, ул.Кирова, д.20</t>
  </si>
  <si>
    <t>521 03 06</t>
  </si>
  <si>
    <t>Предпроектные разработки по определению необходимости корректуры проектно-сметной документации по объекту: пос.Мга, поликлиника на 150 посещений в смену</t>
  </si>
  <si>
    <t>от "26"  декабря 2012 г. №123)</t>
  </si>
  <si>
    <t>Ремонт наружных инженерных сетей ХВС по адресу: Ленинградская область, Кировский район г.Шлиссельбург, ул. 18-января, д.3а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</si>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</sst>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3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ck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right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0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165" fontId="17" fillId="0" borderId="4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right" wrapText="1"/>
    </xf>
    <xf numFmtId="49" fontId="1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right" wrapText="1"/>
    </xf>
    <xf numFmtId="165" fontId="3" fillId="2" borderId="17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18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2" borderId="20" xfId="0" applyNumberFormat="1" applyFont="1" applyFill="1" applyBorder="1" applyAlignment="1">
      <alignment horizontal="right" wrapText="1"/>
    </xf>
    <xf numFmtId="49" fontId="3" fillId="2" borderId="1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165" fontId="19" fillId="2" borderId="16" xfId="0" applyNumberFormat="1" applyFont="1" applyFill="1" applyBorder="1" applyAlignment="1">
      <alignment horizontal="right" wrapText="1"/>
    </xf>
    <xf numFmtId="165" fontId="19" fillId="2" borderId="17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 vertical="top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wrapText="1"/>
    </xf>
    <xf numFmtId="49" fontId="20" fillId="2" borderId="10" xfId="0" applyNumberFormat="1" applyFont="1" applyFill="1" applyBorder="1" applyAlignment="1">
      <alignment horizontal="left" vertical="top"/>
    </xf>
    <xf numFmtId="49" fontId="22" fillId="2" borderId="5" xfId="0" applyNumberFormat="1" applyFont="1" applyFill="1" applyBorder="1" applyAlignment="1">
      <alignment horizontal="left" vertical="top" wrapText="1"/>
    </xf>
    <xf numFmtId="165" fontId="21" fillId="2" borderId="5" xfId="0" applyNumberFormat="1" applyFont="1" applyFill="1" applyBorder="1" applyAlignment="1">
      <alignment horizontal="right" wrapText="1"/>
    </xf>
    <xf numFmtId="165" fontId="21" fillId="2" borderId="11" xfId="0" applyNumberFormat="1" applyFont="1" applyFill="1" applyBorder="1" applyAlignment="1">
      <alignment horizontal="right" wrapText="1"/>
    </xf>
    <xf numFmtId="49" fontId="13" fillId="2" borderId="27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6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" fillId="2" borderId="17" xfId="0" applyNumberFormat="1" applyFont="1" applyFill="1" applyBorder="1" applyAlignment="1">
      <alignment horizontal="right" wrapText="1"/>
    </xf>
    <xf numFmtId="49" fontId="19" fillId="2" borderId="18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vertical="top" wrapText="1"/>
    </xf>
    <xf numFmtId="165" fontId="16" fillId="2" borderId="19" xfId="0" applyNumberFormat="1" applyFont="1" applyFill="1" applyBorder="1" applyAlignment="1">
      <alignment horizontal="right" wrapText="1"/>
    </xf>
    <xf numFmtId="165" fontId="16" fillId="2" borderId="20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9" xfId="0" applyNumberFormat="1" applyFont="1" applyFill="1" applyBorder="1" applyAlignment="1">
      <alignment horizontal="right" wrapText="1"/>
    </xf>
    <xf numFmtId="49" fontId="18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 wrapText="1"/>
    </xf>
    <xf numFmtId="49" fontId="3" fillId="2" borderId="31" xfId="0" applyNumberFormat="1" applyFont="1" applyFill="1" applyBorder="1" applyAlignment="1">
      <alignment horizontal="center" wrapText="1"/>
    </xf>
    <xf numFmtId="165" fontId="3" fillId="2" borderId="31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165" fontId="3" fillId="2" borderId="34" xfId="0" applyNumberFormat="1" applyFont="1" applyFill="1" applyBorder="1" applyAlignment="1">
      <alignment horizontal="right" wrapText="1"/>
    </xf>
    <xf numFmtId="49" fontId="10" fillId="2" borderId="7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right" wrapText="1"/>
    </xf>
    <xf numFmtId="49" fontId="19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right" wrapText="1"/>
    </xf>
    <xf numFmtId="165" fontId="16" fillId="2" borderId="17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wrapText="1"/>
    </xf>
    <xf numFmtId="49" fontId="18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right" wrapText="1"/>
    </xf>
    <xf numFmtId="165" fontId="9" fillId="2" borderId="26" xfId="0" applyNumberFormat="1" applyFont="1" applyFill="1" applyBorder="1" applyAlignment="1">
      <alignment horizontal="right" wrapText="1"/>
    </xf>
    <xf numFmtId="49" fontId="1" fillId="2" borderId="25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center" wrapText="1"/>
    </xf>
    <xf numFmtId="165" fontId="9" fillId="0" borderId="31" xfId="0" applyNumberFormat="1" applyFont="1" applyFill="1" applyBorder="1" applyAlignment="1">
      <alignment horizontal="right" wrapText="1"/>
    </xf>
    <xf numFmtId="165" fontId="9" fillId="2" borderId="32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horizontal="right" wrapText="1"/>
    </xf>
    <xf numFmtId="165" fontId="1" fillId="0" borderId="19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165" fontId="9" fillId="0" borderId="26" xfId="0" applyNumberFormat="1" applyFont="1" applyFill="1" applyBorder="1" applyAlignment="1">
      <alignment horizontal="right" wrapText="1"/>
    </xf>
    <xf numFmtId="49" fontId="9" fillId="0" borderId="31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165" fontId="9" fillId="0" borderId="35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left" wrapText="1"/>
    </xf>
    <xf numFmtId="165" fontId="9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3" fillId="2" borderId="2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left" vertical="top" wrapText="1"/>
    </xf>
    <xf numFmtId="165" fontId="14" fillId="2" borderId="17" xfId="0" applyNumberFormat="1" applyFont="1" applyFill="1" applyBorder="1" applyAlignment="1">
      <alignment horizontal="right" wrapText="1"/>
    </xf>
    <xf numFmtId="49" fontId="12" fillId="2" borderId="36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 vertical="top" wrapText="1"/>
    </xf>
    <xf numFmtId="165" fontId="14" fillId="2" borderId="21" xfId="0" applyNumberFormat="1" applyFont="1" applyFill="1" applyBorder="1" applyAlignment="1">
      <alignment horizontal="right" wrapText="1"/>
    </xf>
    <xf numFmtId="49" fontId="12" fillId="2" borderId="24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23" fillId="2" borderId="19" xfId="0" applyNumberFormat="1" applyFont="1" applyFill="1" applyBorder="1" applyAlignment="1">
      <alignment horizontal="left" wrapText="1"/>
    </xf>
    <xf numFmtId="165" fontId="24" fillId="2" borderId="19" xfId="0" applyNumberFormat="1" applyFont="1" applyFill="1" applyBorder="1" applyAlignment="1">
      <alignment horizontal="right" wrapText="1"/>
    </xf>
    <xf numFmtId="165" fontId="24" fillId="2" borderId="20" xfId="0" applyNumberFormat="1" applyFont="1" applyFill="1" applyBorder="1" applyAlignment="1">
      <alignment horizontal="right" wrapText="1"/>
    </xf>
    <xf numFmtId="49" fontId="20" fillId="3" borderId="37" xfId="0" applyNumberFormat="1" applyFont="1" applyFill="1" applyBorder="1" applyAlignment="1">
      <alignment horizontal="left" vertical="top"/>
    </xf>
    <xf numFmtId="49" fontId="22" fillId="3" borderId="38" xfId="0" applyNumberFormat="1" applyFont="1" applyFill="1" applyBorder="1" applyAlignment="1">
      <alignment horizontal="left" vertical="top" wrapText="1"/>
    </xf>
    <xf numFmtId="165" fontId="21" fillId="3" borderId="38" xfId="0" applyNumberFormat="1" applyFont="1" applyFill="1" applyBorder="1" applyAlignment="1">
      <alignment horizontal="right" wrapText="1"/>
    </xf>
    <xf numFmtId="165" fontId="21" fillId="3" borderId="39" xfId="0" applyNumberFormat="1" applyFont="1" applyFill="1" applyBorder="1" applyAlignment="1">
      <alignment horizontal="right" wrapText="1"/>
    </xf>
    <xf numFmtId="165" fontId="13" fillId="4" borderId="40" xfId="0" applyNumberFormat="1" applyFont="1" applyFill="1" applyBorder="1" applyAlignment="1">
      <alignment horizontal="right" wrapText="1"/>
    </xf>
    <xf numFmtId="165" fontId="13" fillId="4" borderId="41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top" wrapText="1"/>
    </xf>
    <xf numFmtId="165" fontId="13" fillId="2" borderId="42" xfId="0" applyNumberFormat="1" applyFont="1" applyFill="1" applyBorder="1" applyAlignment="1">
      <alignment horizontal="right" wrapText="1"/>
    </xf>
    <xf numFmtId="165" fontId="13" fillId="2" borderId="43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14" xfId="0" applyNumberFormat="1" applyFont="1" applyFill="1" applyBorder="1" applyAlignment="1">
      <alignment horizontal="right" wrapText="1"/>
    </xf>
    <xf numFmtId="165" fontId="21" fillId="0" borderId="5" xfId="0" applyNumberFormat="1" applyFont="1" applyFill="1" applyBorder="1" applyAlignment="1">
      <alignment horizontal="right" wrapText="1"/>
    </xf>
    <xf numFmtId="49" fontId="14" fillId="0" borderId="4" xfId="0" applyNumberFormat="1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4" fillId="0" borderId="16" xfId="0" applyNumberFormat="1" applyFont="1" applyFill="1" applyBorder="1" applyAlignment="1">
      <alignment horizontal="right" wrapText="1"/>
    </xf>
    <xf numFmtId="165" fontId="16" fillId="0" borderId="19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165" fontId="3" fillId="0" borderId="44" xfId="0" applyNumberFormat="1" applyFont="1" applyFill="1" applyBorder="1" applyAlignment="1">
      <alignment horizontal="right" wrapText="1"/>
    </xf>
    <xf numFmtId="165" fontId="12" fillId="0" borderId="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left" wrapText="1"/>
    </xf>
    <xf numFmtId="165" fontId="9" fillId="0" borderId="25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left" wrapText="1"/>
    </xf>
    <xf numFmtId="165" fontId="1" fillId="0" borderId="19" xfId="0" applyNumberFormat="1" applyFont="1" applyFill="1" applyBorder="1" applyAlignment="1">
      <alignment horizontal="right" wrapText="1"/>
    </xf>
    <xf numFmtId="49" fontId="14" fillId="0" borderId="42" xfId="0" applyNumberFormat="1" applyFont="1" applyFill="1" applyBorder="1" applyAlignment="1">
      <alignment horizontal="left" vertical="top" wrapText="1"/>
    </xf>
    <xf numFmtId="165" fontId="13" fillId="0" borderId="42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165" fontId="1" fillId="0" borderId="13" xfId="0" applyNumberFormat="1" applyFont="1" applyFill="1" applyBorder="1" applyAlignment="1">
      <alignment horizontal="right" wrapText="1"/>
    </xf>
    <xf numFmtId="49" fontId="14" fillId="0" borderId="16" xfId="0" applyNumberFormat="1" applyFont="1" applyFill="1" applyBorder="1" applyAlignment="1">
      <alignment horizontal="left" vertical="top" wrapText="1"/>
    </xf>
    <xf numFmtId="165" fontId="14" fillId="0" borderId="19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165" fontId="12" fillId="0" borderId="8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0" borderId="31" xfId="0" applyNumberFormat="1" applyFont="1" applyFill="1" applyBorder="1" applyAlignment="1">
      <alignment horizontal="right" wrapText="1"/>
    </xf>
    <xf numFmtId="165" fontId="3" fillId="0" borderId="19" xfId="0" applyNumberFormat="1" applyFont="1" applyFill="1" applyBorder="1" applyAlignment="1">
      <alignment horizontal="right" wrapText="1"/>
    </xf>
    <xf numFmtId="165" fontId="1" fillId="0" borderId="16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left" wrapText="1"/>
    </xf>
    <xf numFmtId="49" fontId="18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 wrapText="1"/>
    </xf>
    <xf numFmtId="165" fontId="9" fillId="0" borderId="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left" wrapText="1"/>
    </xf>
    <xf numFmtId="165" fontId="9" fillId="0" borderId="23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165" fontId="9" fillId="0" borderId="19" xfId="0" applyNumberFormat="1" applyFont="1" applyFill="1" applyBorder="1" applyAlignment="1">
      <alignment horizontal="right" wrapText="1"/>
    </xf>
    <xf numFmtId="49" fontId="20" fillId="3" borderId="38" xfId="0" applyNumberFormat="1" applyFont="1" applyFill="1" applyBorder="1" applyAlignment="1">
      <alignment horizontal="left" vertical="top"/>
    </xf>
    <xf numFmtId="165" fontId="13" fillId="4" borderId="45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center" wrapText="1"/>
    </xf>
    <xf numFmtId="49" fontId="3" fillId="0" borderId="44" xfId="0" applyNumberFormat="1" applyFont="1" applyFill="1" applyBorder="1" applyAlignment="1">
      <alignment horizontal="left" wrapText="1"/>
    </xf>
    <xf numFmtId="165" fontId="3" fillId="0" borderId="16" xfId="0" applyNumberFormat="1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center" wrapText="1"/>
    </xf>
    <xf numFmtId="49" fontId="14" fillId="0" borderId="21" xfId="0" applyNumberFormat="1" applyFont="1" applyFill="1" applyBorder="1" applyAlignment="1">
      <alignment horizontal="center" wrapText="1"/>
    </xf>
    <xf numFmtId="165" fontId="17" fillId="0" borderId="2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9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2" fillId="0" borderId="25" xfId="0" applyNumberFormat="1" applyFont="1" applyFill="1" applyBorder="1" applyAlignment="1">
      <alignment horizontal="right" wrapText="1"/>
    </xf>
    <xf numFmtId="49" fontId="22" fillId="0" borderId="38" xfId="0" applyNumberFormat="1" applyFont="1" applyFill="1" applyBorder="1" applyAlignment="1">
      <alignment horizontal="left" vertical="top" wrapText="1"/>
    </xf>
    <xf numFmtId="165" fontId="21" fillId="0" borderId="46" xfId="0" applyNumberFormat="1" applyFont="1" applyFill="1" applyBorder="1" applyAlignment="1">
      <alignment horizontal="right" wrapText="1"/>
    </xf>
    <xf numFmtId="165" fontId="12" fillId="0" borderId="21" xfId="0" applyNumberFormat="1" applyFont="1" applyFill="1" applyBorder="1" applyAlignment="1">
      <alignment horizontal="right" wrapText="1"/>
    </xf>
    <xf numFmtId="49" fontId="14" fillId="0" borderId="21" xfId="0" applyNumberFormat="1" applyFont="1" applyFill="1" applyBorder="1" applyAlignment="1">
      <alignment horizontal="left" vertical="top" wrapText="1"/>
    </xf>
    <xf numFmtId="49" fontId="14" fillId="0" borderId="19" xfId="0" applyNumberFormat="1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19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49" fontId="13" fillId="0" borderId="4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165" fontId="17" fillId="0" borderId="8" xfId="0" applyNumberFormat="1" applyFont="1" applyFill="1" applyBorder="1" applyAlignment="1">
      <alignment horizontal="right" wrapText="1"/>
    </xf>
    <xf numFmtId="49" fontId="1" fillId="0" borderId="8" xfId="0" applyNumberFormat="1" applyFont="1" applyFill="1" applyBorder="1" applyAlignment="1">
      <alignment horizontal="center" wrapText="1"/>
    </xf>
    <xf numFmtId="165" fontId="9" fillId="0" borderId="21" xfId="0" applyNumberFormat="1" applyFont="1" applyFill="1" applyBorder="1" applyAlignment="1">
      <alignment horizontal="right" wrapText="1"/>
    </xf>
    <xf numFmtId="49" fontId="1" fillId="0" borderId="47" xfId="0" applyNumberFormat="1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wrapText="1"/>
    </xf>
    <xf numFmtId="165" fontId="16" fillId="0" borderId="19" xfId="0" applyNumberFormat="1" applyFont="1" applyFill="1" applyBorder="1" applyAlignment="1">
      <alignment horizontal="right" wrapText="1"/>
    </xf>
    <xf numFmtId="49" fontId="17" fillId="0" borderId="16" xfId="0" applyNumberFormat="1" applyFont="1" applyFill="1" applyBorder="1" applyAlignment="1">
      <alignment horizontal="center" wrapText="1"/>
    </xf>
    <xf numFmtId="165" fontId="9" fillId="0" borderId="16" xfId="0" applyNumberFormat="1" applyFont="1" applyFill="1" applyBorder="1" applyAlignment="1">
      <alignment horizontal="right" wrapText="1"/>
    </xf>
    <xf numFmtId="165" fontId="16" fillId="0" borderId="16" xfId="0" applyNumberFormat="1" applyFont="1" applyFill="1" applyBorder="1" applyAlignment="1">
      <alignment horizontal="right" wrapText="1"/>
    </xf>
    <xf numFmtId="165" fontId="10" fillId="0" borderId="25" xfId="0" applyNumberFormat="1" applyFont="1" applyFill="1" applyBorder="1" applyAlignment="1">
      <alignment horizontal="right" wrapText="1"/>
    </xf>
    <xf numFmtId="49" fontId="12" fillId="0" borderId="48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right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165" fontId="10" fillId="0" borderId="19" xfId="0" applyNumberFormat="1" applyFont="1" applyFill="1" applyBorder="1" applyAlignment="1">
      <alignment horizontal="right" wrapText="1"/>
    </xf>
    <xf numFmtId="165" fontId="3" fillId="0" borderId="21" xfId="0" applyNumberFormat="1" applyFont="1" applyFill="1" applyBorder="1" applyAlignment="1">
      <alignment horizontal="right" wrapText="1"/>
    </xf>
    <xf numFmtId="49" fontId="17" fillId="0" borderId="4" xfId="0" applyNumberFormat="1" applyFont="1" applyFill="1" applyBorder="1" applyAlignment="1">
      <alignment horizontal="left" wrapText="1"/>
    </xf>
    <xf numFmtId="49" fontId="18" fillId="0" borderId="31" xfId="0" applyNumberFormat="1" applyFont="1" applyFill="1" applyBorder="1" applyAlignment="1">
      <alignment wrapText="1"/>
    </xf>
    <xf numFmtId="165" fontId="3" fillId="0" borderId="51" xfId="0" applyNumberFormat="1" applyFont="1" applyFill="1" applyBorder="1" applyAlignment="1">
      <alignment horizontal="right" wrapText="1"/>
    </xf>
    <xf numFmtId="49" fontId="28" fillId="0" borderId="31" xfId="0" applyNumberFormat="1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right" wrapText="1"/>
    </xf>
    <xf numFmtId="49" fontId="9" fillId="0" borderId="49" xfId="0" applyNumberFormat="1" applyFont="1" applyFill="1" applyBorder="1" applyAlignment="1">
      <alignment horizontal="left" wrapText="1"/>
    </xf>
    <xf numFmtId="165" fontId="23" fillId="0" borderId="19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 wrapText="1"/>
    </xf>
    <xf numFmtId="165" fontId="28" fillId="0" borderId="25" xfId="0" applyNumberFormat="1" applyFont="1" applyFill="1" applyBorder="1" applyAlignment="1">
      <alignment horizontal="right" wrapText="1"/>
    </xf>
    <xf numFmtId="49" fontId="28" fillId="0" borderId="25" xfId="0" applyNumberFormat="1" applyFont="1" applyFill="1" applyBorder="1" applyAlignment="1">
      <alignment horizontal="center" wrapText="1"/>
    </xf>
    <xf numFmtId="49" fontId="18" fillId="0" borderId="52" xfId="0" applyNumberFormat="1" applyFont="1" applyFill="1" applyBorder="1" applyAlignment="1">
      <alignment wrapText="1"/>
    </xf>
    <xf numFmtId="49" fontId="18" fillId="0" borderId="53" xfId="0" applyNumberFormat="1" applyFont="1" applyFill="1" applyBorder="1" applyAlignment="1">
      <alignment wrapText="1"/>
    </xf>
    <xf numFmtId="165" fontId="24" fillId="0" borderId="19" xfId="0" applyNumberFormat="1" applyFont="1" applyFill="1" applyBorder="1" applyAlignment="1">
      <alignment horizontal="right" wrapText="1"/>
    </xf>
    <xf numFmtId="165" fontId="24" fillId="0" borderId="25" xfId="0" applyNumberFormat="1" applyFont="1" applyFill="1" applyBorder="1" applyAlignment="1">
      <alignment horizontal="right" wrapText="1"/>
    </xf>
    <xf numFmtId="165" fontId="24" fillId="0" borderId="21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165" fontId="12" fillId="0" borderId="51" xfId="0" applyNumberFormat="1" applyFont="1" applyFill="1" applyBorder="1" applyAlignment="1">
      <alignment horizontal="right" wrapText="1"/>
    </xf>
    <xf numFmtId="165" fontId="12" fillId="0" borderId="25" xfId="0" applyNumberFormat="1" applyFont="1" applyFill="1" applyBorder="1" applyAlignment="1">
      <alignment horizontal="right" wrapText="1"/>
    </xf>
    <xf numFmtId="165" fontId="23" fillId="0" borderId="4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wrapText="1"/>
    </xf>
    <xf numFmtId="167" fontId="1" fillId="0" borderId="16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vertical="top" wrapText="1"/>
    </xf>
    <xf numFmtId="165" fontId="1" fillId="0" borderId="21" xfId="0" applyNumberFormat="1" applyFont="1" applyFill="1" applyBorder="1" applyAlignment="1">
      <alignment horizontal="right" wrapText="1"/>
    </xf>
    <xf numFmtId="49" fontId="17" fillId="0" borderId="19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55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horizontal="center" wrapText="1"/>
    </xf>
    <xf numFmtId="165" fontId="12" fillId="0" borderId="42" xfId="0" applyNumberFormat="1" applyFont="1" applyFill="1" applyBorder="1" applyAlignment="1">
      <alignment horizontal="right" wrapText="1"/>
    </xf>
    <xf numFmtId="165" fontId="28" fillId="0" borderId="8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wrapText="1"/>
    </xf>
    <xf numFmtId="165" fontId="12" fillId="0" borderId="16" xfId="0" applyNumberFormat="1" applyFont="1" applyFill="1" applyBorder="1" applyAlignment="1">
      <alignment horizontal="right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left" wrapText="1"/>
    </xf>
    <xf numFmtId="165" fontId="1" fillId="0" borderId="59" xfId="0" applyNumberFormat="1" applyFont="1" applyFill="1" applyBorder="1" applyAlignment="1">
      <alignment horizontal="right" wrapText="1"/>
    </xf>
    <xf numFmtId="49" fontId="3" fillId="0" borderId="58" xfId="0" applyNumberFormat="1" applyFont="1" applyFill="1" applyBorder="1" applyAlignment="1">
      <alignment horizontal="left" wrapText="1"/>
    </xf>
    <xf numFmtId="49" fontId="12" fillId="0" borderId="60" xfId="0" applyNumberFormat="1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left" wrapText="1"/>
    </xf>
    <xf numFmtId="165" fontId="9" fillId="0" borderId="4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left" wrapText="1"/>
    </xf>
    <xf numFmtId="165" fontId="9" fillId="0" borderId="25" xfId="0" applyNumberFormat="1" applyFont="1" applyFill="1" applyBorder="1" applyAlignment="1">
      <alignment horizontal="right" wrapText="1"/>
    </xf>
    <xf numFmtId="165" fontId="14" fillId="0" borderId="25" xfId="0" applyNumberFormat="1" applyFont="1" applyFill="1" applyBorder="1" applyAlignment="1">
      <alignment horizontal="right" wrapText="1"/>
    </xf>
    <xf numFmtId="49" fontId="12" fillId="0" borderId="44" xfId="0" applyNumberFormat="1" applyFont="1" applyFill="1" applyBorder="1" applyAlignment="1">
      <alignment horizontal="center" wrapText="1"/>
    </xf>
    <xf numFmtId="49" fontId="12" fillId="0" borderId="5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left" wrapText="1"/>
    </xf>
    <xf numFmtId="165" fontId="3" fillId="0" borderId="59" xfId="0" applyNumberFormat="1" applyFont="1" applyFill="1" applyBorder="1" applyAlignment="1">
      <alignment horizontal="right" wrapText="1"/>
    </xf>
    <xf numFmtId="165" fontId="3" fillId="0" borderId="48" xfId="0" applyNumberFormat="1" applyFont="1" applyFill="1" applyBorder="1" applyAlignment="1">
      <alignment horizontal="right" wrapText="1"/>
    </xf>
    <xf numFmtId="165" fontId="1" fillId="0" borderId="50" xfId="0" applyNumberFormat="1" applyFont="1" applyFill="1" applyBorder="1" applyAlignment="1">
      <alignment horizontal="right" wrapText="1"/>
    </xf>
    <xf numFmtId="49" fontId="3" fillId="0" borderId="61" xfId="0" applyNumberFormat="1" applyFont="1" applyFill="1" applyBorder="1" applyAlignment="1">
      <alignment horizontal="left" wrapText="1"/>
    </xf>
    <xf numFmtId="49" fontId="18" fillId="0" borderId="62" xfId="0" applyNumberFormat="1" applyFont="1" applyFill="1" applyBorder="1" applyAlignment="1">
      <alignment horizontal="center" wrapText="1"/>
    </xf>
    <xf numFmtId="49" fontId="18" fillId="0" borderId="63" xfId="0" applyNumberFormat="1" applyFont="1" applyFill="1" applyBorder="1" applyAlignment="1">
      <alignment horizontal="center" wrapText="1"/>
    </xf>
    <xf numFmtId="49" fontId="18" fillId="0" borderId="61" xfId="0" applyNumberFormat="1" applyFont="1" applyFill="1" applyBorder="1" applyAlignment="1">
      <alignment horizontal="center" wrapText="1"/>
    </xf>
    <xf numFmtId="165" fontId="3" fillId="0" borderId="61" xfId="0" applyNumberFormat="1" applyFont="1" applyFill="1" applyBorder="1" applyAlignment="1">
      <alignment horizontal="right" wrapText="1"/>
    </xf>
    <xf numFmtId="49" fontId="18" fillId="0" borderId="64" xfId="0" applyNumberFormat="1" applyFont="1" applyFill="1" applyBorder="1" applyAlignment="1">
      <alignment wrapText="1"/>
    </xf>
    <xf numFmtId="49" fontId="18" fillId="0" borderId="65" xfId="0" applyNumberFormat="1" applyFont="1" applyFill="1" applyBorder="1" applyAlignment="1">
      <alignment wrapText="1"/>
    </xf>
    <xf numFmtId="49" fontId="28" fillId="0" borderId="44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wrapText="1"/>
    </xf>
    <xf numFmtId="165" fontId="3" fillId="0" borderId="44" xfId="0" applyNumberFormat="1" applyFont="1" applyFill="1" applyBorder="1" applyAlignment="1">
      <alignment horizontal="right" wrapText="1"/>
    </xf>
    <xf numFmtId="49" fontId="9" fillId="0" borderId="66" xfId="0" applyNumberFormat="1" applyFont="1" applyFill="1" applyBorder="1" applyAlignment="1">
      <alignment horizontal="left" wrapText="1"/>
    </xf>
    <xf numFmtId="165" fontId="23" fillId="0" borderId="23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24" fillId="0" borderId="19" xfId="0" applyNumberFormat="1" applyFont="1" applyFill="1" applyBorder="1" applyAlignment="1">
      <alignment horizontal="left" wrapText="1"/>
    </xf>
    <xf numFmtId="49" fontId="29" fillId="0" borderId="19" xfId="0" applyNumberFormat="1" applyFont="1" applyFill="1" applyBorder="1" applyAlignment="1">
      <alignment horizontal="center" wrapText="1"/>
    </xf>
    <xf numFmtId="49" fontId="24" fillId="0" borderId="25" xfId="0" applyNumberFormat="1" applyFont="1" applyFill="1" applyBorder="1" applyAlignment="1">
      <alignment horizontal="left" wrapText="1"/>
    </xf>
    <xf numFmtId="49" fontId="29" fillId="0" borderId="25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left" wrapText="1"/>
    </xf>
    <xf numFmtId="49" fontId="29" fillId="0" borderId="66" xfId="0" applyNumberFormat="1" applyFont="1" applyFill="1" applyBorder="1" applyAlignment="1">
      <alignment horizontal="center" wrapText="1"/>
    </xf>
    <xf numFmtId="49" fontId="29" fillId="0" borderId="67" xfId="0" applyNumberFormat="1" applyFont="1" applyFill="1" applyBorder="1" applyAlignment="1">
      <alignment horizontal="center" wrapText="1"/>
    </xf>
    <xf numFmtId="49" fontId="29" fillId="0" borderId="23" xfId="0" applyNumberFormat="1" applyFont="1" applyFill="1" applyBorder="1" applyAlignment="1">
      <alignment horizontal="center" wrapText="1"/>
    </xf>
    <xf numFmtId="49" fontId="23" fillId="0" borderId="44" xfId="0" applyNumberFormat="1" applyFont="1" applyFill="1" applyBorder="1" applyAlignment="1">
      <alignment horizontal="left" wrapText="1"/>
    </xf>
    <xf numFmtId="49" fontId="29" fillId="0" borderId="64" xfId="0" applyNumberFormat="1" applyFont="1" applyFill="1" applyBorder="1" applyAlignment="1">
      <alignment horizontal="center" wrapText="1"/>
    </xf>
    <xf numFmtId="49" fontId="29" fillId="0" borderId="65" xfId="0" applyNumberFormat="1" applyFont="1" applyFill="1" applyBorder="1" applyAlignment="1">
      <alignment horizontal="center" wrapText="1"/>
    </xf>
    <xf numFmtId="49" fontId="29" fillId="0" borderId="44" xfId="0" applyNumberFormat="1" applyFont="1" applyFill="1" applyBorder="1" applyAlignment="1">
      <alignment horizontal="center" wrapText="1"/>
    </xf>
    <xf numFmtId="165" fontId="23" fillId="0" borderId="44" xfId="0" applyNumberFormat="1" applyFont="1" applyFill="1" applyBorder="1" applyAlignment="1">
      <alignment horizontal="right" wrapText="1"/>
    </xf>
    <xf numFmtId="49" fontId="24" fillId="0" borderId="8" xfId="0" applyNumberFormat="1" applyFont="1" applyFill="1" applyBorder="1" applyAlignment="1">
      <alignment horizontal="left" wrapText="1"/>
    </xf>
    <xf numFmtId="49" fontId="29" fillId="0" borderId="8" xfId="0" applyNumberFormat="1" applyFont="1" applyFill="1" applyBorder="1" applyAlignment="1">
      <alignment horizontal="center" wrapText="1"/>
    </xf>
    <xf numFmtId="165" fontId="24" fillId="0" borderId="8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9" fillId="0" borderId="19" xfId="0" applyNumberFormat="1" applyFont="1" applyFill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left" wrapText="1"/>
    </xf>
    <xf numFmtId="165" fontId="23" fillId="0" borderId="9" xfId="0" applyNumberFormat="1" applyFont="1" applyFill="1" applyBorder="1" applyAlignment="1">
      <alignment horizontal="right" wrapText="1"/>
    </xf>
    <xf numFmtId="165" fontId="12" fillId="0" borderId="9" xfId="0" applyNumberFormat="1" applyFont="1" applyFill="1" applyBorder="1" applyAlignment="1">
      <alignment horizontal="right" wrapText="1"/>
    </xf>
    <xf numFmtId="49" fontId="12" fillId="0" borderId="51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30" fillId="0" borderId="68" xfId="0" applyNumberFormat="1" applyFont="1" applyFill="1" applyBorder="1" applyAlignment="1">
      <alignment horizontal="center" wrapText="1"/>
    </xf>
    <xf numFmtId="49" fontId="30" fillId="0" borderId="69" xfId="0" applyNumberFormat="1" applyFont="1" applyFill="1" applyBorder="1" applyAlignment="1">
      <alignment horizontal="center" wrapText="1"/>
    </xf>
    <xf numFmtId="49" fontId="30" fillId="0" borderId="21" xfId="0" applyNumberFormat="1" applyFont="1" applyFill="1" applyBorder="1" applyAlignment="1">
      <alignment horizontal="center" wrapText="1"/>
    </xf>
    <xf numFmtId="165" fontId="31" fillId="0" borderId="21" xfId="0" applyNumberFormat="1" applyFont="1" applyFill="1" applyBorder="1" applyAlignment="1">
      <alignment horizontal="right" wrapText="1"/>
    </xf>
    <xf numFmtId="49" fontId="30" fillId="0" borderId="52" xfId="0" applyNumberFormat="1" applyFont="1" applyFill="1" applyBorder="1" applyAlignment="1">
      <alignment horizontal="center" wrapText="1"/>
    </xf>
    <xf numFmtId="49" fontId="30" fillId="0" borderId="53" xfId="0" applyNumberFormat="1" applyFont="1" applyFill="1" applyBorder="1" applyAlignment="1">
      <alignment horizontal="center" wrapText="1"/>
    </xf>
    <xf numFmtId="49" fontId="30" fillId="0" borderId="31" xfId="0" applyNumberFormat="1" applyFont="1" applyFill="1" applyBorder="1" applyAlignment="1">
      <alignment horizontal="center" wrapText="1"/>
    </xf>
    <xf numFmtId="49" fontId="18" fillId="0" borderId="56" xfId="0" applyNumberFormat="1" applyFont="1" applyFill="1" applyBorder="1" applyAlignment="1">
      <alignment horizontal="center" wrapText="1"/>
    </xf>
    <xf numFmtId="49" fontId="18" fillId="0" borderId="57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49" fontId="18" fillId="0" borderId="49" xfId="0" applyNumberFormat="1" applyFont="1" applyFill="1" applyBorder="1" applyAlignment="1">
      <alignment horizontal="center" wrapText="1"/>
    </xf>
    <xf numFmtId="49" fontId="18" fillId="0" borderId="50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left" wrapText="1"/>
    </xf>
    <xf numFmtId="49" fontId="32" fillId="0" borderId="23" xfId="0" applyNumberFormat="1" applyFont="1" applyFill="1" applyBorder="1" applyAlignment="1">
      <alignment horizont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center" wrapText="1"/>
    </xf>
    <xf numFmtId="49" fontId="12" fillId="0" borderId="70" xfId="0" applyNumberFormat="1" applyFont="1" applyFill="1" applyBorder="1" applyAlignment="1">
      <alignment horizontal="center" wrapText="1"/>
    </xf>
    <xf numFmtId="49" fontId="12" fillId="0" borderId="71" xfId="0" applyNumberFormat="1" applyFont="1" applyFill="1" applyBorder="1" applyAlignment="1">
      <alignment horizontal="center" wrapText="1"/>
    </xf>
    <xf numFmtId="49" fontId="12" fillId="0" borderId="72" xfId="0" applyNumberFormat="1" applyFont="1" applyFill="1" applyBorder="1" applyAlignment="1">
      <alignment horizontal="center" wrapText="1"/>
    </xf>
    <xf numFmtId="49" fontId="11" fillId="0" borderId="54" xfId="0" applyNumberFormat="1" applyFont="1" applyFill="1" applyBorder="1" applyAlignment="1">
      <alignment horizontal="center" wrapText="1"/>
    </xf>
    <xf numFmtId="49" fontId="11" fillId="0" borderId="73" xfId="0" applyNumberFormat="1" applyFont="1" applyFill="1" applyBorder="1" applyAlignment="1">
      <alignment horizontal="center" wrapText="1"/>
    </xf>
    <xf numFmtId="49" fontId="11" fillId="0" borderId="55" xfId="0" applyNumberFormat="1" applyFont="1" applyFill="1" applyBorder="1" applyAlignment="1">
      <alignment horizontal="center" wrapText="1"/>
    </xf>
    <xf numFmtId="165" fontId="1" fillId="0" borderId="25" xfId="0" applyNumberFormat="1" applyFont="1" applyFill="1" applyBorder="1" applyAlignment="1">
      <alignment horizontal="right" wrapText="1"/>
    </xf>
    <xf numFmtId="49" fontId="12" fillId="0" borderId="23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8" fillId="0" borderId="31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66" xfId="0" applyNumberFormat="1" applyFont="1" applyFill="1" applyBorder="1" applyAlignment="1">
      <alignment horizontal="center" wrapText="1"/>
    </xf>
    <xf numFmtId="49" fontId="12" fillId="0" borderId="67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18" fillId="0" borderId="44" xfId="0" applyNumberFormat="1" applyFont="1" applyFill="1" applyBorder="1" applyAlignment="1">
      <alignment horizontal="center" wrapText="1"/>
    </xf>
    <xf numFmtId="49" fontId="1" fillId="0" borderId="47" xfId="0" applyNumberFormat="1" applyFont="1" applyFill="1" applyBorder="1" applyAlignment="1">
      <alignment horizontal="center" wrapText="1"/>
    </xf>
    <xf numFmtId="49" fontId="1" fillId="0" borderId="74" xfId="0" applyNumberFormat="1" applyFont="1" applyFill="1" applyBorder="1" applyAlignment="1">
      <alignment horizontal="center" wrapText="1"/>
    </xf>
    <xf numFmtId="49" fontId="1" fillId="0" borderId="75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49" fontId="17" fillId="0" borderId="7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21" fillId="0" borderId="38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wrapText="1"/>
    </xf>
    <xf numFmtId="49" fontId="12" fillId="0" borderId="72" xfId="0" applyNumberFormat="1" applyFont="1" applyFill="1" applyBorder="1" applyAlignment="1">
      <alignment horizontal="center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2" borderId="64" xfId="0" applyNumberFormat="1" applyFont="1" applyFill="1" applyBorder="1" applyAlignment="1">
      <alignment horizontal="center" wrapText="1"/>
    </xf>
    <xf numFmtId="49" fontId="1" fillId="2" borderId="65" xfId="0" applyNumberFormat="1" applyFont="1" applyFill="1" applyBorder="1" applyAlignment="1">
      <alignment horizontal="center" wrapText="1"/>
    </xf>
    <xf numFmtId="49" fontId="3" fillId="2" borderId="64" xfId="0" applyNumberFormat="1" applyFont="1" applyFill="1" applyBorder="1" applyAlignment="1">
      <alignment horizontal="center" wrapText="1"/>
    </xf>
    <xf numFmtId="49" fontId="3" fillId="2" borderId="65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2" fillId="2" borderId="25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vertical="top" wrapText="1"/>
    </xf>
    <xf numFmtId="49" fontId="1" fillId="2" borderId="23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60" xfId="0" applyNumberFormat="1" applyFont="1" applyFill="1" applyBorder="1" applyAlignment="1">
      <alignment horizontal="center" wrapText="1"/>
    </xf>
    <xf numFmtId="49" fontId="3" fillId="0" borderId="76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12" fillId="0" borderId="65" xfId="0" applyNumberFormat="1" applyFont="1" applyFill="1" applyBorder="1" applyAlignment="1">
      <alignment horizontal="center" wrapText="1"/>
    </xf>
    <xf numFmtId="49" fontId="21" fillId="3" borderId="38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center" wrapText="1"/>
    </xf>
    <xf numFmtId="49" fontId="9" fillId="0" borderId="50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" fillId="2" borderId="77" xfId="0" applyNumberFormat="1" applyFont="1" applyFill="1" applyBorder="1" applyAlignment="1">
      <alignment horizontal="center" wrapText="1"/>
    </xf>
    <xf numFmtId="49" fontId="1" fillId="2" borderId="78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3" fillId="4" borderId="79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49" fontId="18" fillId="0" borderId="52" xfId="0" applyNumberFormat="1" applyFont="1" applyFill="1" applyBorder="1" applyAlignment="1">
      <alignment horizontal="center" wrapText="1"/>
    </xf>
    <xf numFmtId="49" fontId="18" fillId="0" borderId="53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left" wrapText="1"/>
    </xf>
    <xf numFmtId="49" fontId="12" fillId="0" borderId="55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50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29" fillId="0" borderId="54" xfId="0" applyNumberFormat="1" applyFont="1" applyFill="1" applyBorder="1" applyAlignment="1">
      <alignment horizontal="center" wrapText="1"/>
    </xf>
    <xf numFmtId="49" fontId="29" fillId="0" borderId="55" xfId="0" applyNumberFormat="1" applyFont="1" applyFill="1" applyBorder="1" applyAlignment="1">
      <alignment horizontal="center" wrapText="1"/>
    </xf>
    <xf numFmtId="49" fontId="18" fillId="0" borderId="49" xfId="0" applyNumberFormat="1" applyFont="1" applyFill="1" applyBorder="1" applyAlignment="1">
      <alignment horizontal="center" wrapText="1"/>
    </xf>
    <xf numFmtId="49" fontId="18" fillId="0" borderId="50" xfId="0" applyNumberFormat="1" applyFont="1" applyFill="1" applyBorder="1" applyAlignment="1">
      <alignment horizontal="center" wrapText="1"/>
    </xf>
    <xf numFmtId="49" fontId="18" fillId="0" borderId="66" xfId="0" applyNumberFormat="1" applyFont="1" applyFill="1" applyBorder="1" applyAlignment="1">
      <alignment horizontal="center" wrapText="1"/>
    </xf>
    <xf numFmtId="49" fontId="18" fillId="0" borderId="67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12" fillId="0" borderId="65" xfId="0" applyNumberFormat="1" applyFont="1" applyFill="1" applyBorder="1" applyAlignment="1">
      <alignment horizontal="center" wrapText="1"/>
    </xf>
    <xf numFmtId="49" fontId="12" fillId="0" borderId="80" xfId="0" applyNumberFormat="1" applyFont="1" applyFill="1" applyBorder="1" applyAlignment="1">
      <alignment horizontal="center" wrapText="1"/>
    </xf>
    <xf numFmtId="49" fontId="12" fillId="0" borderId="81" xfId="0" applyNumberFormat="1" applyFont="1" applyFill="1" applyBorder="1" applyAlignment="1">
      <alignment horizontal="center" wrapText="1"/>
    </xf>
    <xf numFmtId="49" fontId="12" fillId="0" borderId="66" xfId="0" applyNumberFormat="1" applyFont="1" applyFill="1" applyBorder="1" applyAlignment="1">
      <alignment horizontal="center" wrapText="1"/>
    </xf>
    <xf numFmtId="49" fontId="12" fillId="0" borderId="67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77" xfId="0" applyNumberFormat="1" applyFont="1" applyFill="1" applyBorder="1" applyAlignment="1">
      <alignment horizontal="center" wrapText="1"/>
    </xf>
    <xf numFmtId="49" fontId="12" fillId="0" borderId="78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wrapText="1"/>
    </xf>
    <xf numFmtId="49" fontId="21" fillId="0" borderId="75" xfId="0" applyNumberFormat="1" applyFont="1" applyFill="1" applyBorder="1" applyAlignment="1">
      <alignment horizontal="center" wrapText="1"/>
    </xf>
    <xf numFmtId="49" fontId="29" fillId="0" borderId="19" xfId="0" applyNumberFormat="1" applyFont="1" applyFill="1" applyBorder="1" applyAlignment="1">
      <alignment horizontal="center" wrapText="1"/>
    </xf>
    <xf numFmtId="49" fontId="14" fillId="0" borderId="82" xfId="0" applyNumberFormat="1" applyFont="1" applyFill="1" applyBorder="1" applyAlignment="1">
      <alignment horizontal="center" vertical="top" wrapText="1"/>
    </xf>
    <xf numFmtId="49" fontId="14" fillId="0" borderId="83" xfId="0" applyNumberFormat="1" applyFont="1" applyFill="1" applyBorder="1" applyAlignment="1">
      <alignment horizontal="center" vertical="top" wrapText="1"/>
    </xf>
    <xf numFmtId="49" fontId="29" fillId="0" borderId="25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55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29" fillId="0" borderId="8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75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 wrapText="1"/>
    </xf>
    <xf numFmtId="49" fontId="32" fillId="0" borderId="66" xfId="0" applyNumberFormat="1" applyFont="1" applyFill="1" applyBorder="1" applyAlignment="1">
      <alignment horizontal="center" wrapText="1"/>
    </xf>
    <xf numFmtId="49" fontId="32" fillId="0" borderId="6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165" fontId="9" fillId="0" borderId="51" xfId="0" applyNumberFormat="1" applyFont="1" applyFill="1" applyBorder="1" applyAlignment="1">
      <alignment horizontal="right" wrapText="1"/>
    </xf>
    <xf numFmtId="0" fontId="3" fillId="0" borderId="44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3" fillId="0" borderId="44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center" wrapText="1"/>
    </xf>
    <xf numFmtId="165" fontId="23" fillId="0" borderId="21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62" xfId="0" applyNumberFormat="1" applyFont="1" applyFill="1" applyBorder="1" applyAlignment="1">
      <alignment horizontal="center" wrapText="1"/>
    </xf>
    <xf numFmtId="49" fontId="9" fillId="0" borderId="63" xfId="0" applyNumberFormat="1" applyFont="1" applyFill="1" applyBorder="1" applyAlignment="1">
      <alignment horizontal="center" wrapText="1"/>
    </xf>
    <xf numFmtId="49" fontId="9" fillId="0" borderId="61" xfId="0" applyNumberFormat="1" applyFont="1" applyFill="1" applyBorder="1" applyAlignment="1">
      <alignment horizontal="center" wrapText="1"/>
    </xf>
    <xf numFmtId="165" fontId="23" fillId="0" borderId="61" xfId="0" applyNumberFormat="1" applyFont="1" applyFill="1" applyBorder="1" applyAlignment="1">
      <alignment horizontal="right" wrapText="1"/>
    </xf>
    <xf numFmtId="165" fontId="12" fillId="0" borderId="61" xfId="0" applyNumberFormat="1" applyFont="1" applyFill="1" applyBorder="1" applyAlignment="1">
      <alignment horizontal="right" wrapText="1"/>
    </xf>
    <xf numFmtId="49" fontId="23" fillId="0" borderId="9" xfId="0" applyNumberFormat="1" applyFont="1" applyFill="1" applyBorder="1" applyAlignment="1">
      <alignment horizontal="left" wrapText="1"/>
    </xf>
    <xf numFmtId="49" fontId="32" fillId="0" borderId="64" xfId="0" applyNumberFormat="1" applyFont="1" applyFill="1" applyBorder="1" applyAlignment="1">
      <alignment horizontal="center" wrapText="1"/>
    </xf>
    <xf numFmtId="49" fontId="32" fillId="0" borderId="65" xfId="0" applyNumberFormat="1" applyFont="1" applyFill="1" applyBorder="1" applyAlignment="1">
      <alignment horizontal="center" wrapText="1"/>
    </xf>
    <xf numFmtId="49" fontId="32" fillId="0" borderId="9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left" wrapText="1"/>
    </xf>
    <xf numFmtId="49" fontId="29" fillId="0" borderId="68" xfId="0" applyNumberFormat="1" applyFont="1" applyFill="1" applyBorder="1" applyAlignment="1">
      <alignment horizontal="center" wrapText="1"/>
    </xf>
    <xf numFmtId="49" fontId="29" fillId="0" borderId="69" xfId="0" applyNumberFormat="1" applyFont="1" applyFill="1" applyBorder="1" applyAlignment="1">
      <alignment horizontal="center" wrapText="1"/>
    </xf>
    <xf numFmtId="49" fontId="29" fillId="0" borderId="21" xfId="0" applyNumberFormat="1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right" wrapText="1"/>
    </xf>
    <xf numFmtId="49" fontId="13" fillId="0" borderId="12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wrapText="1"/>
    </xf>
    <xf numFmtId="167" fontId="1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165" fontId="1" fillId="0" borderId="22" xfId="0" applyNumberFormat="1" applyFont="1" applyFill="1" applyBorder="1" applyAlignment="1">
      <alignment horizontal="right" wrapText="1"/>
    </xf>
    <xf numFmtId="49" fontId="12" fillId="0" borderId="24" xfId="0" applyNumberFormat="1" applyFont="1" applyFill="1" applyBorder="1" applyAlignment="1">
      <alignment horizontal="center"/>
    </xf>
    <xf numFmtId="165" fontId="9" fillId="0" borderId="29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65" fontId="3" fillId="0" borderId="84" xfId="0" applyNumberFormat="1" applyFont="1" applyFill="1" applyBorder="1" applyAlignment="1">
      <alignment horizontal="right" wrapText="1"/>
    </xf>
    <xf numFmtId="165" fontId="1" fillId="0" borderId="20" xfId="0" applyNumberFormat="1" applyFont="1" applyFill="1" applyBorder="1" applyAlignment="1">
      <alignment horizontal="right" wrapText="1"/>
    </xf>
    <xf numFmtId="49" fontId="18" fillId="0" borderId="24" xfId="0" applyNumberFormat="1" applyFont="1" applyFill="1" applyBorder="1" applyAlignment="1">
      <alignment horizontal="center" wrapText="1"/>
    </xf>
    <xf numFmtId="165" fontId="3" fillId="0" borderId="17" xfId="0" applyNumberFormat="1" applyFont="1" applyFill="1" applyBorder="1" applyAlignment="1">
      <alignment horizontal="right" wrapText="1"/>
    </xf>
    <xf numFmtId="49" fontId="18" fillId="0" borderId="27" xfId="0" applyNumberFormat="1" applyFont="1" applyFill="1" applyBorder="1" applyAlignment="1">
      <alignment horizontal="center" wrapText="1"/>
    </xf>
    <xf numFmtId="165" fontId="31" fillId="0" borderId="22" xfId="0" applyNumberFormat="1" applyFont="1" applyFill="1" applyBorder="1" applyAlignment="1">
      <alignment horizontal="right" wrapText="1"/>
    </xf>
    <xf numFmtId="165" fontId="3" fillId="0" borderId="32" xfId="0" applyNumberFormat="1" applyFont="1" applyFill="1" applyBorder="1" applyAlignment="1">
      <alignment horizontal="right" wrapText="1"/>
    </xf>
    <xf numFmtId="49" fontId="18" fillId="0" borderId="15" xfId="0" applyNumberFormat="1" applyFont="1" applyFill="1" applyBorder="1" applyAlignment="1">
      <alignment horizontal="center" wrapText="1"/>
    </xf>
    <xf numFmtId="165" fontId="3" fillId="0" borderId="84" xfId="0" applyNumberFormat="1" applyFont="1" applyFill="1" applyBorder="1" applyAlignment="1">
      <alignment horizontal="right" wrapText="1"/>
    </xf>
    <xf numFmtId="49" fontId="18" fillId="0" borderId="27" xfId="0" applyNumberFormat="1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right" wrapText="1"/>
    </xf>
    <xf numFmtId="165" fontId="3" fillId="0" borderId="26" xfId="0" applyNumberFormat="1" applyFont="1" applyFill="1" applyBorder="1" applyAlignment="1">
      <alignment horizontal="right" wrapText="1"/>
    </xf>
    <xf numFmtId="165" fontId="1" fillId="0" borderId="26" xfId="0" applyNumberFormat="1" applyFont="1" applyFill="1" applyBorder="1" applyAlignment="1">
      <alignment horizontal="right" wrapText="1"/>
    </xf>
    <xf numFmtId="165" fontId="3" fillId="0" borderId="34" xfId="0" applyNumberFormat="1" applyFont="1" applyFill="1" applyBorder="1" applyAlignment="1">
      <alignment horizontal="right" wrapText="1"/>
    </xf>
    <xf numFmtId="49" fontId="12" fillId="0" borderId="24" xfId="0" applyNumberFormat="1" applyFont="1" applyFill="1" applyBorder="1" applyAlignment="1">
      <alignment horizontal="center" wrapText="1"/>
    </xf>
    <xf numFmtId="165" fontId="12" fillId="0" borderId="43" xfId="0" applyNumberFormat="1" applyFont="1" applyFill="1" applyBorder="1" applyAlignment="1">
      <alignment horizontal="right" wrapText="1"/>
    </xf>
    <xf numFmtId="49" fontId="18" fillId="0" borderId="24" xfId="0" applyNumberFormat="1" applyFont="1" applyFill="1" applyBorder="1" applyAlignment="1">
      <alignment horizontal="center" wrapText="1"/>
    </xf>
    <xf numFmtId="165" fontId="28" fillId="0" borderId="26" xfId="0" applyNumberFormat="1" applyFont="1" applyFill="1" applyBorder="1" applyAlignment="1">
      <alignment horizontal="right" wrapText="1"/>
    </xf>
    <xf numFmtId="49" fontId="18" fillId="0" borderId="33" xfId="0" applyNumberFormat="1" applyFont="1" applyFill="1" applyBorder="1" applyAlignment="1">
      <alignment horizontal="center" wrapText="1"/>
    </xf>
    <xf numFmtId="165" fontId="28" fillId="0" borderId="34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 wrapText="1"/>
    </xf>
    <xf numFmtId="49" fontId="10" fillId="0" borderId="7" xfId="0" applyNumberFormat="1" applyFont="1" applyFill="1" applyBorder="1" applyAlignment="1">
      <alignment horizontal="center" wrapText="1"/>
    </xf>
    <xf numFmtId="165" fontId="12" fillId="0" borderId="17" xfId="0" applyNumberFormat="1" applyFont="1" applyFill="1" applyBorder="1" applyAlignment="1">
      <alignment horizontal="right" wrapText="1"/>
    </xf>
    <xf numFmtId="165" fontId="10" fillId="0" borderId="26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right" wrapText="1"/>
    </xf>
    <xf numFmtId="49" fontId="18" fillId="0" borderId="30" xfId="0" applyNumberFormat="1" applyFont="1" applyFill="1" applyBorder="1" applyAlignment="1">
      <alignment horizontal="center" wrapText="1"/>
    </xf>
    <xf numFmtId="49" fontId="18" fillId="0" borderId="85" xfId="0" applyNumberFormat="1" applyFont="1" applyFill="1" applyBorder="1" applyAlignment="1">
      <alignment horizontal="center" wrapText="1"/>
    </xf>
    <xf numFmtId="165" fontId="3" fillId="0" borderId="35" xfId="0" applyNumberFormat="1" applyFont="1" applyFill="1" applyBorder="1" applyAlignment="1">
      <alignment horizontal="right" wrapText="1"/>
    </xf>
    <xf numFmtId="165" fontId="12" fillId="0" borderId="34" xfId="0" applyNumberFormat="1" applyFont="1" applyFill="1" applyBorder="1" applyAlignment="1">
      <alignment horizontal="right" wrapText="1"/>
    </xf>
    <xf numFmtId="49" fontId="18" fillId="0" borderId="37" xfId="0" applyNumberFormat="1" applyFont="1" applyFill="1" applyBorder="1" applyAlignment="1">
      <alignment horizontal="left" vertical="top"/>
    </xf>
    <xf numFmtId="165" fontId="21" fillId="0" borderId="11" xfId="0" applyNumberFormat="1" applyFont="1" applyFill="1" applyBorder="1" applyAlignment="1">
      <alignment horizontal="right" wrapText="1"/>
    </xf>
    <xf numFmtId="49" fontId="13" fillId="0" borderId="27" xfId="0" applyNumberFormat="1" applyFont="1" applyFill="1" applyBorder="1" applyAlignment="1">
      <alignment horizontal="center"/>
    </xf>
    <xf numFmtId="165" fontId="14" fillId="0" borderId="6" xfId="0" applyNumberFormat="1" applyFont="1" applyFill="1" applyBorder="1" applyAlignment="1">
      <alignment horizontal="right" wrapText="1"/>
    </xf>
    <xf numFmtId="165" fontId="1" fillId="0" borderId="14" xfId="0" applyNumberFormat="1" applyFont="1" applyFill="1" applyBorder="1" applyAlignment="1">
      <alignment horizontal="right" wrapText="1"/>
    </xf>
    <xf numFmtId="49" fontId="19" fillId="0" borderId="18" xfId="0" applyNumberFormat="1" applyFont="1" applyFill="1" applyBorder="1" applyAlignment="1">
      <alignment horizontal="center"/>
    </xf>
    <xf numFmtId="165" fontId="16" fillId="0" borderId="20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165" fontId="9" fillId="0" borderId="17" xfId="0" applyNumberFormat="1" applyFont="1" applyFill="1" applyBorder="1" applyAlignment="1">
      <alignment horizontal="right" wrapText="1"/>
    </xf>
    <xf numFmtId="49" fontId="12" fillId="0" borderId="15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right" wrapText="1"/>
    </xf>
    <xf numFmtId="49" fontId="12" fillId="0" borderId="28" xfId="0" applyNumberFormat="1" applyFont="1" applyFill="1" applyBorder="1" applyAlignment="1">
      <alignment horizontal="center"/>
    </xf>
    <xf numFmtId="165" fontId="3" fillId="0" borderId="86" xfId="0" applyNumberFormat="1" applyFont="1" applyFill="1" applyBorder="1" applyAlignment="1">
      <alignment horizontal="right" wrapText="1"/>
    </xf>
    <xf numFmtId="49" fontId="19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right" wrapText="1"/>
    </xf>
    <xf numFmtId="49" fontId="18" fillId="0" borderId="85" xfId="0" applyNumberFormat="1" applyFont="1" applyFill="1" applyBorder="1" applyAlignment="1">
      <alignment horizontal="center"/>
    </xf>
    <xf numFmtId="49" fontId="18" fillId="0" borderId="87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165" fontId="9" fillId="0" borderId="26" xfId="0" applyNumberFormat="1" applyFont="1" applyFill="1" applyBorder="1" applyAlignment="1">
      <alignment horizontal="right" wrapText="1"/>
    </xf>
    <xf numFmtId="49" fontId="18" fillId="0" borderId="30" xfId="0" applyNumberFormat="1" applyFont="1" applyFill="1" applyBorder="1" applyAlignment="1">
      <alignment horizontal="center"/>
    </xf>
    <xf numFmtId="165" fontId="9" fillId="0" borderId="84" xfId="0" applyNumberFormat="1" applyFont="1" applyFill="1" applyBorder="1" applyAlignment="1">
      <alignment horizontal="right" wrapText="1"/>
    </xf>
    <xf numFmtId="49" fontId="18" fillId="0" borderId="27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/>
    </xf>
    <xf numFmtId="165" fontId="3" fillId="0" borderId="29" xfId="0" applyNumberFormat="1" applyFont="1" applyFill="1" applyBorder="1" applyAlignment="1">
      <alignment horizontal="right" wrapText="1"/>
    </xf>
    <xf numFmtId="49" fontId="12" fillId="0" borderId="30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right" wrapText="1"/>
    </xf>
    <xf numFmtId="49" fontId="12" fillId="0" borderId="87" xfId="0" applyNumberFormat="1" applyFont="1" applyFill="1" applyBorder="1" applyAlignment="1">
      <alignment horizontal="center"/>
    </xf>
    <xf numFmtId="49" fontId="18" fillId="0" borderId="88" xfId="0" applyNumberFormat="1" applyFont="1" applyFill="1" applyBorder="1" applyAlignment="1">
      <alignment horizontal="center"/>
    </xf>
    <xf numFmtId="165" fontId="9" fillId="0" borderId="84" xfId="0" applyNumberFormat="1" applyFont="1" applyFill="1" applyBorder="1" applyAlignment="1">
      <alignment horizontal="right" wrapText="1"/>
    </xf>
    <xf numFmtId="165" fontId="27" fillId="0" borderId="20" xfId="0" applyNumberFormat="1" applyFont="1" applyFill="1" applyBorder="1" applyAlignment="1">
      <alignment horizontal="right" wrapText="1"/>
    </xf>
    <xf numFmtId="165" fontId="10" fillId="0" borderId="20" xfId="0" applyNumberFormat="1" applyFont="1" applyFill="1" applyBorder="1" applyAlignment="1">
      <alignment horizontal="right" wrapText="1"/>
    </xf>
    <xf numFmtId="49" fontId="12" fillId="0" borderId="89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right" wrapText="1"/>
    </xf>
    <xf numFmtId="49" fontId="12" fillId="0" borderId="58" xfId="0" applyNumberFormat="1" applyFont="1" applyFill="1" applyBorder="1" applyAlignment="1">
      <alignment horizontal="center"/>
    </xf>
    <xf numFmtId="49" fontId="12" fillId="0" borderId="89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165" fontId="3" fillId="0" borderId="90" xfId="0" applyNumberFormat="1" applyFont="1" applyFill="1" applyBorder="1" applyAlignment="1">
      <alignment horizontal="right" wrapText="1"/>
    </xf>
    <xf numFmtId="165" fontId="3" fillId="0" borderId="35" xfId="0" applyNumberFormat="1" applyFont="1" applyFill="1" applyBorder="1" applyAlignment="1">
      <alignment horizontal="right" wrapText="1"/>
    </xf>
    <xf numFmtId="49" fontId="19" fillId="0" borderId="2" xfId="0" applyNumberFormat="1" applyFont="1" applyFill="1" applyBorder="1" applyAlignment="1">
      <alignment horizontal="center"/>
    </xf>
    <xf numFmtId="165" fontId="17" fillId="0" borderId="22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center"/>
    </xf>
    <xf numFmtId="165" fontId="13" fillId="0" borderId="43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85" xfId="0" applyNumberFormat="1" applyFont="1" applyFill="1" applyBorder="1" applyAlignment="1">
      <alignment horizontal="center" wrapText="1"/>
    </xf>
    <xf numFmtId="165" fontId="12" fillId="0" borderId="22" xfId="0" applyNumberFormat="1" applyFont="1" applyFill="1" applyBorder="1" applyAlignment="1">
      <alignment horizontal="right" wrapText="1"/>
    </xf>
    <xf numFmtId="165" fontId="17" fillId="0" borderId="20" xfId="0" applyNumberFormat="1" applyFont="1" applyFill="1" applyBorder="1" applyAlignment="1">
      <alignment horizontal="right" wrapText="1"/>
    </xf>
    <xf numFmtId="165" fontId="23" fillId="0" borderId="29" xfId="0" applyNumberFormat="1" applyFont="1" applyFill="1" applyBorder="1" applyAlignment="1">
      <alignment horizontal="right" wrapText="1"/>
    </xf>
    <xf numFmtId="49" fontId="12" fillId="0" borderId="85" xfId="0" applyNumberFormat="1" applyFont="1" applyFill="1" applyBorder="1" applyAlignment="1">
      <alignment horizontal="center"/>
    </xf>
    <xf numFmtId="165" fontId="23" fillId="0" borderId="35" xfId="0" applyNumberFormat="1" applyFont="1" applyFill="1" applyBorder="1" applyAlignment="1">
      <alignment horizontal="right" wrapText="1"/>
    </xf>
    <xf numFmtId="49" fontId="14" fillId="0" borderId="22" xfId="0" applyNumberFormat="1" applyFont="1" applyFill="1" applyBorder="1" applyAlignment="1">
      <alignment horizontal="left" vertical="top" wrapText="1"/>
    </xf>
    <xf numFmtId="49" fontId="14" fillId="0" borderId="20" xfId="0" applyNumberFormat="1" applyFont="1" applyFill="1" applyBorder="1" applyAlignment="1">
      <alignment horizontal="left" vertical="top" wrapText="1"/>
    </xf>
    <xf numFmtId="49" fontId="18" fillId="0" borderId="7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right" wrapText="1"/>
    </xf>
    <xf numFmtId="49" fontId="18" fillId="0" borderId="24" xfId="0" applyNumberFormat="1" applyFont="1" applyFill="1" applyBorder="1" applyAlignment="1">
      <alignment horizontal="center"/>
    </xf>
    <xf numFmtId="165" fontId="23" fillId="0" borderId="22" xfId="0" applyNumberFormat="1" applyFont="1" applyFill="1" applyBorder="1" applyAlignment="1">
      <alignment horizontal="right" wrapText="1"/>
    </xf>
    <xf numFmtId="49" fontId="18" fillId="0" borderId="7" xfId="0" applyNumberFormat="1" applyFont="1" applyFill="1" applyBorder="1" applyAlignment="1">
      <alignment horizontal="center"/>
    </xf>
    <xf numFmtId="165" fontId="23" fillId="0" borderId="90" xfId="0" applyNumberFormat="1" applyFont="1" applyFill="1" applyBorder="1" applyAlignment="1">
      <alignment horizontal="right" wrapText="1"/>
    </xf>
    <xf numFmtId="165" fontId="21" fillId="0" borderId="3" xfId="0" applyNumberFormat="1" applyFont="1" applyFill="1" applyBorder="1" applyAlignment="1">
      <alignment horizontal="right" wrapText="1"/>
    </xf>
    <xf numFmtId="165" fontId="14" fillId="0" borderId="17" xfId="0" applyNumberFormat="1" applyFont="1" applyFill="1" applyBorder="1" applyAlignment="1">
      <alignment horizontal="right" wrapText="1"/>
    </xf>
    <xf numFmtId="165" fontId="24" fillId="0" borderId="20" xfId="0" applyNumberFormat="1" applyFont="1" applyFill="1" applyBorder="1" applyAlignment="1">
      <alignment horizontal="right" wrapText="1"/>
    </xf>
    <xf numFmtId="165" fontId="24" fillId="0" borderId="26" xfId="0" applyNumberFormat="1" applyFont="1" applyFill="1" applyBorder="1" applyAlignment="1">
      <alignment horizontal="right" wrapText="1"/>
    </xf>
    <xf numFmtId="165" fontId="23" fillId="0" borderId="84" xfId="0" applyNumberFormat="1" applyFont="1" applyFill="1" applyBorder="1" applyAlignment="1">
      <alignment horizontal="right" wrapText="1"/>
    </xf>
    <xf numFmtId="49" fontId="12" fillId="0" borderId="33" xfId="0" applyNumberFormat="1" applyFont="1" applyFill="1" applyBorder="1" applyAlignment="1">
      <alignment horizontal="center"/>
    </xf>
    <xf numFmtId="165" fontId="24" fillId="0" borderId="34" xfId="0" applyNumberFormat="1" applyFont="1" applyFill="1" applyBorder="1" applyAlignment="1">
      <alignment horizontal="right" wrapText="1"/>
    </xf>
    <xf numFmtId="165" fontId="21" fillId="0" borderId="3" xfId="0" applyNumberFormat="1" applyFont="1" applyFill="1" applyBorder="1" applyAlignment="1">
      <alignment horizontal="right" wrapText="1"/>
    </xf>
    <xf numFmtId="49" fontId="14" fillId="0" borderId="91" xfId="0" applyNumberFormat="1" applyFont="1" applyFill="1" applyBorder="1" applyAlignment="1">
      <alignment horizontal="center" vertical="top" wrapText="1"/>
    </xf>
    <xf numFmtId="165" fontId="12" fillId="0" borderId="26" xfId="0" applyNumberFormat="1" applyFont="1" applyFill="1" applyBorder="1" applyAlignment="1">
      <alignment horizontal="right" wrapText="1"/>
    </xf>
    <xf numFmtId="165" fontId="23" fillId="0" borderId="20" xfId="0" applyNumberFormat="1" applyFont="1" applyFill="1" applyBorder="1" applyAlignment="1">
      <alignment horizontal="right" wrapText="1"/>
    </xf>
    <xf numFmtId="165" fontId="17" fillId="0" borderId="34" xfId="0" applyNumberFormat="1" applyFont="1" applyFill="1" applyBorder="1" applyAlignment="1">
      <alignment horizontal="right" wrapText="1"/>
    </xf>
    <xf numFmtId="49" fontId="12" fillId="0" borderId="92" xfId="0" applyNumberFormat="1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horizontal="center" wrapText="1"/>
    </xf>
    <xf numFmtId="49" fontId="1" fillId="0" borderId="93" xfId="0" applyNumberFormat="1" applyFont="1" applyFill="1" applyBorder="1" applyAlignment="1">
      <alignment horizontal="center" wrapText="1"/>
    </xf>
    <xf numFmtId="165" fontId="17" fillId="0" borderId="93" xfId="0" applyNumberFormat="1" applyFont="1" applyFill="1" applyBorder="1" applyAlignment="1">
      <alignment horizontal="right" wrapText="1"/>
    </xf>
    <xf numFmtId="165" fontId="17" fillId="0" borderId="94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view="pageBreakPreview" zoomScale="80" zoomScaleNormal="85" zoomScaleSheetLayoutView="80" workbookViewId="0" topLeftCell="A85">
      <selection activeCell="A100" sqref="A100:G100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1.875" style="9" customWidth="1"/>
    <col min="9" max="9" width="12.375" style="9" customWidth="1"/>
    <col min="10" max="10" width="14.00390625" style="3" customWidth="1"/>
    <col min="11" max="16384" width="9.125" style="1" customWidth="1"/>
  </cols>
  <sheetData>
    <row r="1" spans="1:10" ht="18">
      <c r="A1" s="21"/>
      <c r="B1" s="36"/>
      <c r="C1" s="37"/>
      <c r="D1" s="37"/>
      <c r="E1" s="568" t="s">
        <v>76</v>
      </c>
      <c r="F1" s="568"/>
      <c r="G1" s="568"/>
      <c r="H1" s="568"/>
      <c r="I1" s="568"/>
      <c r="J1" s="568"/>
    </row>
    <row r="2" spans="1:10" ht="18">
      <c r="A2" s="21"/>
      <c r="B2" s="36"/>
      <c r="C2" s="568" t="s">
        <v>121</v>
      </c>
      <c r="D2" s="568"/>
      <c r="E2" s="568"/>
      <c r="F2" s="568"/>
      <c r="G2" s="568"/>
      <c r="H2" s="568"/>
      <c r="I2" s="568"/>
      <c r="J2" s="568"/>
    </row>
    <row r="3" spans="1:10" ht="18">
      <c r="A3" s="21"/>
      <c r="B3" s="568" t="s">
        <v>24</v>
      </c>
      <c r="C3" s="568"/>
      <c r="D3" s="568"/>
      <c r="E3" s="568"/>
      <c r="F3" s="568"/>
      <c r="G3" s="568"/>
      <c r="H3" s="568"/>
      <c r="I3" s="568"/>
      <c r="J3" s="568"/>
    </row>
    <row r="4" spans="1:10" ht="18">
      <c r="A4" s="21"/>
      <c r="B4" s="36"/>
      <c r="C4" s="568" t="s">
        <v>170</v>
      </c>
      <c r="D4" s="568"/>
      <c r="E4" s="568"/>
      <c r="F4" s="568"/>
      <c r="G4" s="568"/>
      <c r="H4" s="568"/>
      <c r="I4" s="568"/>
      <c r="J4" s="568"/>
    </row>
    <row r="5" spans="1:10" ht="18">
      <c r="A5" s="21"/>
      <c r="B5" s="36"/>
      <c r="C5" s="568" t="s">
        <v>108</v>
      </c>
      <c r="D5" s="568"/>
      <c r="E5" s="568"/>
      <c r="F5" s="568"/>
      <c r="G5" s="568"/>
      <c r="H5" s="568"/>
      <c r="I5" s="568"/>
      <c r="J5" s="568"/>
    </row>
    <row r="6" spans="1:10" ht="18">
      <c r="A6" s="21"/>
      <c r="B6" s="36"/>
      <c r="C6" s="38"/>
      <c r="D6" s="38"/>
      <c r="E6" s="38"/>
      <c r="F6" s="38"/>
      <c r="G6" s="38"/>
      <c r="H6" s="38"/>
      <c r="I6" s="38"/>
      <c r="J6" s="38"/>
    </row>
    <row r="7" spans="1:10" ht="20.25">
      <c r="A7" s="570" t="s">
        <v>0</v>
      </c>
      <c r="B7" s="570"/>
      <c r="C7" s="570"/>
      <c r="D7" s="570"/>
      <c r="E7" s="570"/>
      <c r="F7" s="570"/>
      <c r="G7" s="570"/>
      <c r="H7" s="570"/>
      <c r="I7" s="570"/>
      <c r="J7" s="570"/>
    </row>
    <row r="8" spans="1:10" ht="20.25">
      <c r="A8" s="570" t="s">
        <v>1</v>
      </c>
      <c r="B8" s="570"/>
      <c r="C8" s="570"/>
      <c r="D8" s="570"/>
      <c r="E8" s="570"/>
      <c r="F8" s="570"/>
      <c r="G8" s="570"/>
      <c r="H8" s="570"/>
      <c r="I8" s="570"/>
      <c r="J8" s="570"/>
    </row>
    <row r="9" spans="1:10" ht="24" customHeight="1">
      <c r="A9" s="570" t="s">
        <v>122</v>
      </c>
      <c r="B9" s="570"/>
      <c r="C9" s="570"/>
      <c r="D9" s="570"/>
      <c r="E9" s="570"/>
      <c r="F9" s="570"/>
      <c r="G9" s="570"/>
      <c r="H9" s="570"/>
      <c r="I9" s="570"/>
      <c r="J9" s="570"/>
    </row>
    <row r="10" spans="1:10" ht="14.25" thickBot="1">
      <c r="A10" s="22"/>
      <c r="B10" s="23"/>
      <c r="C10" s="24"/>
      <c r="D10" s="24"/>
      <c r="E10" s="24"/>
      <c r="F10" s="24"/>
      <c r="G10" s="24"/>
      <c r="H10" s="24"/>
      <c r="I10" s="24"/>
      <c r="J10" s="25"/>
    </row>
    <row r="11" spans="1:10" ht="27.75" customHeight="1" thickBot="1">
      <c r="A11" s="571" t="s">
        <v>2</v>
      </c>
      <c r="B11" s="569" t="s">
        <v>82</v>
      </c>
      <c r="C11" s="569" t="s">
        <v>13</v>
      </c>
      <c r="D11" s="569"/>
      <c r="E11" s="569" t="s">
        <v>14</v>
      </c>
      <c r="F11" s="569" t="s">
        <v>15</v>
      </c>
      <c r="G11" s="569" t="s">
        <v>64</v>
      </c>
      <c r="H11" s="569" t="s">
        <v>123</v>
      </c>
      <c r="I11" s="569"/>
      <c r="J11" s="573" t="s">
        <v>22</v>
      </c>
    </row>
    <row r="12" spans="1:10" ht="17.25" customHeight="1" thickBot="1">
      <c r="A12" s="571"/>
      <c r="B12" s="569"/>
      <c r="C12" s="569"/>
      <c r="D12" s="569"/>
      <c r="E12" s="569"/>
      <c r="F12" s="569"/>
      <c r="G12" s="569"/>
      <c r="H12" s="28" t="s">
        <v>20</v>
      </c>
      <c r="I12" s="28" t="s">
        <v>21</v>
      </c>
      <c r="J12" s="573"/>
    </row>
    <row r="13" spans="1:10" ht="17.25">
      <c r="A13" s="65" t="s">
        <v>11</v>
      </c>
      <c r="B13" s="572" t="s">
        <v>3</v>
      </c>
      <c r="C13" s="572"/>
      <c r="D13" s="572"/>
      <c r="E13" s="572"/>
      <c r="F13" s="572"/>
      <c r="G13" s="66"/>
      <c r="H13" s="66"/>
      <c r="I13" s="66"/>
      <c r="J13" s="67"/>
    </row>
    <row r="14" spans="1:10" ht="15">
      <c r="A14" s="68" t="s">
        <v>29</v>
      </c>
      <c r="B14" s="545" t="s">
        <v>65</v>
      </c>
      <c r="C14" s="545"/>
      <c r="D14" s="545"/>
      <c r="E14" s="545"/>
      <c r="F14" s="545"/>
      <c r="G14" s="69"/>
      <c r="H14" s="70"/>
      <c r="I14" s="70"/>
      <c r="J14" s="71"/>
    </row>
    <row r="15" spans="1:10" ht="15">
      <c r="A15" s="72" t="s">
        <v>83</v>
      </c>
      <c r="B15" s="558" t="s">
        <v>43</v>
      </c>
      <c r="C15" s="558"/>
      <c r="D15" s="558"/>
      <c r="E15" s="558"/>
      <c r="F15" s="558"/>
      <c r="G15" s="73"/>
      <c r="H15" s="74"/>
      <c r="I15" s="75"/>
      <c r="J15" s="76"/>
    </row>
    <row r="16" spans="1:10" ht="15">
      <c r="A16" s="72" t="s">
        <v>84</v>
      </c>
      <c r="B16" s="558" t="s">
        <v>40</v>
      </c>
      <c r="C16" s="558"/>
      <c r="D16" s="558"/>
      <c r="E16" s="558"/>
      <c r="F16" s="558"/>
      <c r="G16" s="558"/>
      <c r="H16" s="77">
        <f>H17</f>
        <v>1829.4</v>
      </c>
      <c r="I16" s="77">
        <f>I17</f>
        <v>0</v>
      </c>
      <c r="J16" s="78">
        <f>H16+I16</f>
        <v>1829.4</v>
      </c>
    </row>
    <row r="17" spans="1:10" ht="27">
      <c r="A17" s="79" t="s">
        <v>88</v>
      </c>
      <c r="B17" s="80" t="s">
        <v>41</v>
      </c>
      <c r="C17" s="544" t="s">
        <v>26</v>
      </c>
      <c r="D17" s="544"/>
      <c r="E17" s="81" t="s">
        <v>69</v>
      </c>
      <c r="F17" s="81" t="s">
        <v>51</v>
      </c>
      <c r="G17" s="81" t="s">
        <v>9</v>
      </c>
      <c r="H17" s="74">
        <v>1829.4</v>
      </c>
      <c r="I17" s="82">
        <v>0</v>
      </c>
      <c r="J17" s="83">
        <f>H17+I17</f>
        <v>1829.4</v>
      </c>
    </row>
    <row r="18" spans="1:10" ht="24.75" customHeight="1" thickBot="1">
      <c r="A18" s="84"/>
      <c r="B18" s="39" t="s">
        <v>42</v>
      </c>
      <c r="C18" s="550"/>
      <c r="D18" s="551"/>
      <c r="E18" s="85"/>
      <c r="F18" s="85"/>
      <c r="G18" s="85"/>
      <c r="H18" s="86">
        <f>H16</f>
        <v>1829.4</v>
      </c>
      <c r="I18" s="86">
        <f>I16</f>
        <v>0</v>
      </c>
      <c r="J18" s="87">
        <f>SUM(H18:I18)</f>
        <v>1829.4</v>
      </c>
    </row>
    <row r="19" spans="1:10" ht="33" customHeight="1" thickBot="1">
      <c r="A19" s="30"/>
      <c r="B19" s="26" t="s">
        <v>45</v>
      </c>
      <c r="C19" s="559" t="s">
        <v>63</v>
      </c>
      <c r="D19" s="559"/>
      <c r="E19" s="26"/>
      <c r="F19" s="27"/>
      <c r="G19" s="27"/>
      <c r="H19" s="35">
        <f>H18</f>
        <v>1829.4</v>
      </c>
      <c r="I19" s="35">
        <f>I18</f>
        <v>0</v>
      </c>
      <c r="J19" s="34">
        <f>SUM(H19:I19)</f>
        <v>1829.4</v>
      </c>
    </row>
    <row r="20" spans="1:10" ht="26.25" customHeight="1">
      <c r="A20" s="72" t="s">
        <v>85</v>
      </c>
      <c r="B20" s="558" t="s">
        <v>4</v>
      </c>
      <c r="C20" s="558"/>
      <c r="D20" s="558"/>
      <c r="E20" s="558"/>
      <c r="F20" s="558"/>
      <c r="G20" s="88"/>
      <c r="H20" s="89"/>
      <c r="I20" s="89"/>
      <c r="J20" s="90"/>
    </row>
    <row r="21" spans="1:10" ht="30.75">
      <c r="A21" s="92" t="s">
        <v>86</v>
      </c>
      <c r="B21" s="93" t="s">
        <v>87</v>
      </c>
      <c r="C21" s="562"/>
      <c r="D21" s="562"/>
      <c r="E21" s="94"/>
      <c r="F21" s="94"/>
      <c r="G21" s="94"/>
      <c r="H21" s="95">
        <f>H22</f>
        <v>10500</v>
      </c>
      <c r="I21" s="95">
        <f>I22</f>
        <v>0</v>
      </c>
      <c r="J21" s="96">
        <f>H21+I21</f>
        <v>10500</v>
      </c>
    </row>
    <row r="22" spans="1:10" ht="28.5" customHeight="1" thickBot="1">
      <c r="A22" s="97"/>
      <c r="B22" s="98" t="s">
        <v>161</v>
      </c>
      <c r="C22" s="521" t="s">
        <v>16</v>
      </c>
      <c r="D22" s="521"/>
      <c r="E22" s="99" t="s">
        <v>66</v>
      </c>
      <c r="F22" s="99" t="s">
        <v>51</v>
      </c>
      <c r="G22" s="99" t="s">
        <v>9</v>
      </c>
      <c r="H22" s="100">
        <v>10500</v>
      </c>
      <c r="I22" s="100">
        <v>0</v>
      </c>
      <c r="J22" s="101">
        <f>H22+I22</f>
        <v>10500</v>
      </c>
    </row>
    <row r="23" spans="1:10" ht="30.75" customHeight="1" thickBot="1">
      <c r="A23" s="29"/>
      <c r="B23" s="26" t="s">
        <v>23</v>
      </c>
      <c r="C23" s="559" t="s">
        <v>53</v>
      </c>
      <c r="D23" s="559"/>
      <c r="E23" s="27"/>
      <c r="F23" s="27"/>
      <c r="G23" s="27"/>
      <c r="H23" s="35">
        <f>H21</f>
        <v>10500</v>
      </c>
      <c r="I23" s="35">
        <f>I21</f>
        <v>0</v>
      </c>
      <c r="J23" s="34">
        <f>H23+I23</f>
        <v>10500</v>
      </c>
    </row>
    <row r="24" spans="1:10" ht="27.75" customHeight="1">
      <c r="A24" s="72" t="s">
        <v>89</v>
      </c>
      <c r="B24" s="566" t="s">
        <v>165</v>
      </c>
      <c r="C24" s="566"/>
      <c r="D24" s="566"/>
      <c r="E24" s="566"/>
      <c r="F24" s="566"/>
      <c r="G24" s="102"/>
      <c r="H24" s="102"/>
      <c r="I24" s="103"/>
      <c r="J24" s="104"/>
    </row>
    <row r="25" spans="1:10" s="18" customFormat="1" ht="19.5" customHeight="1">
      <c r="A25" s="92" t="s">
        <v>90</v>
      </c>
      <c r="B25" s="93" t="s">
        <v>109</v>
      </c>
      <c r="C25" s="544"/>
      <c r="D25" s="544"/>
      <c r="E25" s="81"/>
      <c r="F25" s="81"/>
      <c r="G25" s="81"/>
      <c r="H25" s="77">
        <f>H26</f>
        <v>10200</v>
      </c>
      <c r="I25" s="77">
        <f>I26</f>
        <v>0</v>
      </c>
      <c r="J25" s="78">
        <f>J26</f>
        <v>10200</v>
      </c>
    </row>
    <row r="26" spans="1:10" s="18" customFormat="1" ht="31.5" customHeight="1" thickBot="1">
      <c r="A26" s="97"/>
      <c r="B26" s="105" t="s">
        <v>163</v>
      </c>
      <c r="C26" s="521" t="s">
        <v>50</v>
      </c>
      <c r="D26" s="521"/>
      <c r="E26" s="99" t="s">
        <v>52</v>
      </c>
      <c r="F26" s="99" t="s">
        <v>51</v>
      </c>
      <c r="G26" s="99" t="s">
        <v>9</v>
      </c>
      <c r="H26" s="100">
        <v>10200</v>
      </c>
      <c r="I26" s="100">
        <v>0</v>
      </c>
      <c r="J26" s="101">
        <f>H26+I26</f>
        <v>10200</v>
      </c>
    </row>
    <row r="27" spans="1:10" s="20" customFormat="1" ht="30.75" customHeight="1" thickBot="1">
      <c r="A27" s="29"/>
      <c r="B27" s="26" t="s">
        <v>166</v>
      </c>
      <c r="C27" s="559" t="s">
        <v>54</v>
      </c>
      <c r="D27" s="559"/>
      <c r="E27" s="27"/>
      <c r="F27" s="27"/>
      <c r="G27" s="27"/>
      <c r="H27" s="35">
        <f>H25</f>
        <v>10200</v>
      </c>
      <c r="I27" s="35">
        <f>I25</f>
        <v>0</v>
      </c>
      <c r="J27" s="34">
        <f>H27+I27</f>
        <v>10200</v>
      </c>
    </row>
    <row r="28" spans="1:10" s="20" customFormat="1" ht="25.5" customHeight="1" thickBot="1">
      <c r="A28" s="29"/>
      <c r="B28" s="559" t="s">
        <v>67</v>
      </c>
      <c r="C28" s="559"/>
      <c r="D28" s="559"/>
      <c r="E28" s="559"/>
      <c r="F28" s="559"/>
      <c r="G28" s="27"/>
      <c r="H28" s="35">
        <f>H19+H23+H27</f>
        <v>22529.4</v>
      </c>
      <c r="I28" s="35">
        <f>I19+I23+I27</f>
        <v>0</v>
      </c>
      <c r="J28" s="34">
        <f>H28+I28</f>
        <v>22529.4</v>
      </c>
    </row>
    <row r="29" spans="1:10" s="19" customFormat="1" ht="18" thickBot="1">
      <c r="A29" s="106"/>
      <c r="B29" s="546" t="s">
        <v>18</v>
      </c>
      <c r="C29" s="546"/>
      <c r="D29" s="546"/>
      <c r="E29" s="546"/>
      <c r="F29" s="546"/>
      <c r="G29" s="107"/>
      <c r="H29" s="108">
        <f>H28</f>
        <v>22529.4</v>
      </c>
      <c r="I29" s="108">
        <f>I28</f>
        <v>0</v>
      </c>
      <c r="J29" s="109">
        <f>H29+I29</f>
        <v>22529.4</v>
      </c>
    </row>
    <row r="30" spans="1:10" s="4" customFormat="1" ht="18" thickBot="1" thickTop="1">
      <c r="A30" s="110" t="s">
        <v>19</v>
      </c>
      <c r="B30" s="514" t="s">
        <v>8</v>
      </c>
      <c r="C30" s="514"/>
      <c r="D30" s="514"/>
      <c r="E30" s="514"/>
      <c r="F30" s="514"/>
      <c r="G30" s="111"/>
      <c r="H30" s="112"/>
      <c r="I30" s="112"/>
      <c r="J30" s="113"/>
    </row>
    <row r="31" spans="1:10" s="12" customFormat="1" ht="15">
      <c r="A31" s="92" t="s">
        <v>30</v>
      </c>
      <c r="B31" s="558" t="s">
        <v>4</v>
      </c>
      <c r="C31" s="558"/>
      <c r="D31" s="558"/>
      <c r="E31" s="558"/>
      <c r="F31" s="558"/>
      <c r="G31" s="114"/>
      <c r="H31" s="115"/>
      <c r="I31" s="115"/>
      <c r="J31" s="116"/>
    </row>
    <row r="32" spans="1:10" s="12" customFormat="1" ht="15.75">
      <c r="A32" s="117" t="s">
        <v>31</v>
      </c>
      <c r="B32" s="542" t="s">
        <v>103</v>
      </c>
      <c r="C32" s="542"/>
      <c r="D32" s="542"/>
      <c r="E32" s="542"/>
      <c r="F32" s="542"/>
      <c r="G32" s="542"/>
      <c r="H32" s="119"/>
      <c r="I32" s="119"/>
      <c r="J32" s="120"/>
    </row>
    <row r="33" spans="1:10" s="12" customFormat="1" ht="27">
      <c r="A33" s="92" t="s">
        <v>35</v>
      </c>
      <c r="B33" s="121" t="s">
        <v>61</v>
      </c>
      <c r="C33" s="562" t="s">
        <v>17</v>
      </c>
      <c r="D33" s="562"/>
      <c r="E33" s="94" t="s">
        <v>70</v>
      </c>
      <c r="F33" s="94" t="s">
        <v>55</v>
      </c>
      <c r="G33" s="94" t="s">
        <v>10</v>
      </c>
      <c r="H33" s="77">
        <f>H34+H35</f>
        <v>1400</v>
      </c>
      <c r="I33" s="77">
        <f>I34+I35</f>
        <v>0</v>
      </c>
      <c r="J33" s="78">
        <f>H33+I33</f>
        <v>1400</v>
      </c>
    </row>
    <row r="34" spans="1:10" s="12" customFormat="1" ht="15">
      <c r="A34" s="122"/>
      <c r="B34" s="123" t="s">
        <v>124</v>
      </c>
      <c r="C34" s="533"/>
      <c r="D34" s="533"/>
      <c r="E34" s="124"/>
      <c r="F34" s="124"/>
      <c r="G34" s="124"/>
      <c r="H34" s="125">
        <v>900</v>
      </c>
      <c r="I34" s="126">
        <v>0</v>
      </c>
      <c r="J34" s="127">
        <f>H34+I34</f>
        <v>900</v>
      </c>
    </row>
    <row r="35" spans="1:10" s="12" customFormat="1" ht="15">
      <c r="A35" s="128"/>
      <c r="B35" s="129" t="s">
        <v>125</v>
      </c>
      <c r="C35" s="518"/>
      <c r="D35" s="519"/>
      <c r="E35" s="130"/>
      <c r="F35" s="130"/>
      <c r="G35" s="130"/>
      <c r="H35" s="131">
        <v>500</v>
      </c>
      <c r="I35" s="131">
        <v>0</v>
      </c>
      <c r="J35" s="132">
        <f>H35+I35</f>
        <v>500</v>
      </c>
    </row>
    <row r="36" spans="1:10" s="12" customFormat="1" ht="30.75" customHeight="1">
      <c r="A36" s="92" t="s">
        <v>36</v>
      </c>
      <c r="B36" s="121" t="s">
        <v>119</v>
      </c>
      <c r="C36" s="562" t="s">
        <v>17</v>
      </c>
      <c r="D36" s="562"/>
      <c r="E36" s="94" t="s">
        <v>118</v>
      </c>
      <c r="F36" s="94" t="s">
        <v>55</v>
      </c>
      <c r="G36" s="94" t="s">
        <v>10</v>
      </c>
      <c r="H36" s="77">
        <f>H37</f>
        <v>500</v>
      </c>
      <c r="I36" s="77">
        <f>I37</f>
        <v>0</v>
      </c>
      <c r="J36" s="78">
        <f>J37</f>
        <v>500</v>
      </c>
    </row>
    <row r="37" spans="1:10" s="12" customFormat="1" ht="24.75" customHeight="1">
      <c r="A37" s="133"/>
      <c r="B37" s="123" t="s">
        <v>126</v>
      </c>
      <c r="C37" s="531"/>
      <c r="D37" s="531"/>
      <c r="E37" s="91"/>
      <c r="F37" s="91"/>
      <c r="G37" s="91"/>
      <c r="H37" s="125">
        <v>500</v>
      </c>
      <c r="I37" s="126">
        <v>0</v>
      </c>
      <c r="J37" s="127">
        <f>H37+I37</f>
        <v>500</v>
      </c>
    </row>
    <row r="38" spans="1:10" s="12" customFormat="1" ht="15">
      <c r="A38" s="92" t="s">
        <v>37</v>
      </c>
      <c r="B38" s="121" t="s">
        <v>111</v>
      </c>
      <c r="C38" s="562" t="s">
        <v>17</v>
      </c>
      <c r="D38" s="562"/>
      <c r="E38" s="94" t="s">
        <v>154</v>
      </c>
      <c r="F38" s="94" t="s">
        <v>59</v>
      </c>
      <c r="G38" s="94" t="s">
        <v>114</v>
      </c>
      <c r="H38" s="77">
        <f>H39</f>
        <v>750</v>
      </c>
      <c r="I38" s="77">
        <f>I39</f>
        <v>0</v>
      </c>
      <c r="J38" s="78">
        <f>H38+I38</f>
        <v>750</v>
      </c>
    </row>
    <row r="39" spans="1:10" s="12" customFormat="1" ht="82.5" customHeight="1" thickBot="1">
      <c r="A39" s="134"/>
      <c r="B39" s="135" t="s">
        <v>152</v>
      </c>
      <c r="C39" s="532"/>
      <c r="D39" s="532"/>
      <c r="E39" s="61"/>
      <c r="F39" s="61"/>
      <c r="G39" s="61"/>
      <c r="H39" s="136">
        <v>750</v>
      </c>
      <c r="I39" s="137">
        <v>0</v>
      </c>
      <c r="J39" s="138">
        <f>H39+I39</f>
        <v>750</v>
      </c>
    </row>
    <row r="40" spans="1:10" s="12" customFormat="1" ht="31.5" thickBot="1">
      <c r="A40" s="139"/>
      <c r="B40" s="140" t="s">
        <v>104</v>
      </c>
      <c r="C40" s="520" t="s">
        <v>17</v>
      </c>
      <c r="D40" s="520"/>
      <c r="E40" s="40"/>
      <c r="F40" s="40"/>
      <c r="G40" s="40"/>
      <c r="H40" s="141">
        <f>H33+H36+H38</f>
        <v>2650</v>
      </c>
      <c r="I40" s="141">
        <f>I33+I36+I38</f>
        <v>0</v>
      </c>
      <c r="J40" s="54">
        <f>J33+J36+J38</f>
        <v>2650</v>
      </c>
    </row>
    <row r="41" spans="1:10" s="12" customFormat="1" ht="15.75">
      <c r="A41" s="142" t="s">
        <v>32</v>
      </c>
      <c r="B41" s="565" t="s">
        <v>5</v>
      </c>
      <c r="C41" s="565"/>
      <c r="D41" s="565"/>
      <c r="E41" s="565"/>
      <c r="F41" s="565"/>
      <c r="G41" s="565"/>
      <c r="H41" s="143"/>
      <c r="I41" s="143"/>
      <c r="J41" s="144"/>
    </row>
    <row r="42" spans="1:14" s="11" customFormat="1" ht="27">
      <c r="A42" s="92" t="s">
        <v>33</v>
      </c>
      <c r="B42" s="147" t="s">
        <v>91</v>
      </c>
      <c r="C42" s="562" t="s">
        <v>16</v>
      </c>
      <c r="D42" s="562"/>
      <c r="E42" s="94" t="s">
        <v>75</v>
      </c>
      <c r="F42" s="94" t="s">
        <v>55</v>
      </c>
      <c r="G42" s="94" t="s">
        <v>10</v>
      </c>
      <c r="H42" s="95">
        <f>SUM(H43:H43)</f>
        <v>3073</v>
      </c>
      <c r="I42" s="95">
        <f>SUM(I43:I43)</f>
        <v>0</v>
      </c>
      <c r="J42" s="96">
        <f aca="true" t="shared" si="0" ref="J42:J48">H42+I42</f>
        <v>3073</v>
      </c>
      <c r="K42" s="10"/>
      <c r="L42" s="10"/>
      <c r="M42" s="10"/>
      <c r="N42" s="10"/>
    </row>
    <row r="43" spans="1:14" s="11" customFormat="1" ht="15">
      <c r="A43" s="148"/>
      <c r="B43" s="98" t="s">
        <v>56</v>
      </c>
      <c r="C43" s="521"/>
      <c r="D43" s="521"/>
      <c r="E43" s="99"/>
      <c r="F43" s="99"/>
      <c r="G43" s="99"/>
      <c r="H43" s="149">
        <v>3073</v>
      </c>
      <c r="I43" s="100">
        <v>0</v>
      </c>
      <c r="J43" s="150">
        <f t="shared" si="0"/>
        <v>3073</v>
      </c>
      <c r="K43" s="10"/>
      <c r="L43" s="10"/>
      <c r="M43" s="10"/>
      <c r="N43" s="10"/>
    </row>
    <row r="44" spans="1:14" s="11" customFormat="1" ht="27">
      <c r="A44" s="92" t="s">
        <v>130</v>
      </c>
      <c r="B44" s="147" t="s">
        <v>93</v>
      </c>
      <c r="C44" s="562" t="s">
        <v>16</v>
      </c>
      <c r="D44" s="562"/>
      <c r="E44" s="94" t="s">
        <v>77</v>
      </c>
      <c r="F44" s="94" t="s">
        <v>55</v>
      </c>
      <c r="G44" s="94" t="s">
        <v>10</v>
      </c>
      <c r="H44" s="95">
        <f>H45</f>
        <v>1262</v>
      </c>
      <c r="I44" s="95">
        <f>I45</f>
        <v>0</v>
      </c>
      <c r="J44" s="96">
        <f t="shared" si="0"/>
        <v>1262</v>
      </c>
      <c r="K44" s="10"/>
      <c r="L44" s="10"/>
      <c r="M44" s="10"/>
      <c r="N44" s="10"/>
    </row>
    <row r="45" spans="1:14" s="11" customFormat="1" ht="15">
      <c r="A45" s="148"/>
      <c r="B45" s="98" t="s">
        <v>94</v>
      </c>
      <c r="C45" s="521"/>
      <c r="D45" s="521"/>
      <c r="E45" s="99"/>
      <c r="F45" s="99"/>
      <c r="G45" s="99"/>
      <c r="H45" s="149">
        <v>1262</v>
      </c>
      <c r="I45" s="100"/>
      <c r="J45" s="150">
        <f t="shared" si="0"/>
        <v>1262</v>
      </c>
      <c r="K45" s="10"/>
      <c r="L45" s="10"/>
      <c r="M45" s="10"/>
      <c r="N45" s="10"/>
    </row>
    <row r="46" spans="1:14" s="11" customFormat="1" ht="27">
      <c r="A46" s="92" t="s">
        <v>131</v>
      </c>
      <c r="B46" s="147" t="s">
        <v>95</v>
      </c>
      <c r="C46" s="562"/>
      <c r="D46" s="562"/>
      <c r="E46" s="94"/>
      <c r="F46" s="94"/>
      <c r="G46" s="94"/>
      <c r="H46" s="95">
        <f>SUM(H47:H48)</f>
        <v>2000</v>
      </c>
      <c r="I46" s="95">
        <f>SUM(I47:I48)</f>
        <v>0</v>
      </c>
      <c r="J46" s="96">
        <f t="shared" si="0"/>
        <v>2000</v>
      </c>
      <c r="K46" s="10"/>
      <c r="L46" s="10"/>
      <c r="M46" s="10"/>
      <c r="N46" s="10"/>
    </row>
    <row r="47" spans="1:14" s="11" customFormat="1" ht="27">
      <c r="A47" s="148"/>
      <c r="B47" s="98" t="s">
        <v>127</v>
      </c>
      <c r="C47" s="523" t="s">
        <v>16</v>
      </c>
      <c r="D47" s="523"/>
      <c r="E47" s="151" t="s">
        <v>96</v>
      </c>
      <c r="F47" s="151" t="s">
        <v>55</v>
      </c>
      <c r="G47" s="151" t="s">
        <v>10</v>
      </c>
      <c r="H47" s="149">
        <v>1000</v>
      </c>
      <c r="I47" s="100">
        <v>0</v>
      </c>
      <c r="J47" s="150">
        <f t="shared" si="0"/>
        <v>1000</v>
      </c>
      <c r="K47" s="10"/>
      <c r="L47" s="10"/>
      <c r="M47" s="10"/>
      <c r="N47" s="10"/>
    </row>
    <row r="48" spans="1:14" s="11" customFormat="1" ht="15">
      <c r="A48" s="152"/>
      <c r="B48" s="153" t="s">
        <v>126</v>
      </c>
      <c r="C48" s="516"/>
      <c r="D48" s="517"/>
      <c r="E48" s="154"/>
      <c r="F48" s="154"/>
      <c r="G48" s="154"/>
      <c r="H48" s="155">
        <v>1000</v>
      </c>
      <c r="I48" s="131">
        <v>0</v>
      </c>
      <c r="J48" s="156">
        <f t="shared" si="0"/>
        <v>1000</v>
      </c>
      <c r="K48" s="10"/>
      <c r="L48" s="10"/>
      <c r="M48" s="10"/>
      <c r="N48" s="10"/>
    </row>
    <row r="49" spans="1:14" s="11" customFormat="1" ht="15">
      <c r="A49" s="157" t="s">
        <v>132</v>
      </c>
      <c r="B49" s="158" t="s">
        <v>111</v>
      </c>
      <c r="C49" s="515" t="s">
        <v>16</v>
      </c>
      <c r="D49" s="515"/>
      <c r="E49" s="159" t="s">
        <v>112</v>
      </c>
      <c r="F49" s="159" t="s">
        <v>55</v>
      </c>
      <c r="G49" s="159" t="s">
        <v>10</v>
      </c>
      <c r="H49" s="160">
        <f>H50</f>
        <v>0</v>
      </c>
      <c r="I49" s="160">
        <f>I50</f>
        <v>6462</v>
      </c>
      <c r="J49" s="161">
        <f>I49+H49</f>
        <v>6462</v>
      </c>
      <c r="K49" s="10"/>
      <c r="L49" s="10"/>
      <c r="M49" s="10"/>
      <c r="N49" s="10"/>
    </row>
    <row r="50" spans="1:14" s="11" customFormat="1" ht="39.75">
      <c r="A50" s="162"/>
      <c r="B50" s="163" t="s">
        <v>113</v>
      </c>
      <c r="C50" s="525"/>
      <c r="D50" s="525"/>
      <c r="E50" s="164"/>
      <c r="F50" s="164"/>
      <c r="G50" s="164"/>
      <c r="H50" s="165"/>
      <c r="I50" s="82">
        <v>6462</v>
      </c>
      <c r="J50" s="166">
        <f>H50+I50</f>
        <v>6462</v>
      </c>
      <c r="K50" s="10"/>
      <c r="L50" s="10"/>
      <c r="M50" s="10"/>
      <c r="N50" s="10"/>
    </row>
    <row r="51" spans="1:14" s="11" customFormat="1" ht="15">
      <c r="A51" s="157" t="s">
        <v>133</v>
      </c>
      <c r="B51" s="158" t="s">
        <v>128</v>
      </c>
      <c r="C51" s="515" t="s">
        <v>16</v>
      </c>
      <c r="D51" s="515"/>
      <c r="E51" s="159" t="s">
        <v>129</v>
      </c>
      <c r="F51" s="159" t="s">
        <v>55</v>
      </c>
      <c r="G51" s="159" t="s">
        <v>10</v>
      </c>
      <c r="H51" s="160">
        <f>H52</f>
        <v>500</v>
      </c>
      <c r="I51" s="160">
        <f>I52</f>
        <v>0</v>
      </c>
      <c r="J51" s="161">
        <f>J52</f>
        <v>500</v>
      </c>
      <c r="K51" s="10"/>
      <c r="L51" s="10"/>
      <c r="M51" s="10"/>
      <c r="N51" s="10"/>
    </row>
    <row r="52" spans="1:14" s="11" customFormat="1" ht="15">
      <c r="A52" s="167"/>
      <c r="B52" s="168" t="s">
        <v>28</v>
      </c>
      <c r="C52" s="535"/>
      <c r="D52" s="535"/>
      <c r="E52" s="169"/>
      <c r="F52" s="169"/>
      <c r="G52" s="169"/>
      <c r="H52" s="170">
        <v>500</v>
      </c>
      <c r="I52" s="125">
        <v>0</v>
      </c>
      <c r="J52" s="171">
        <f>H52+I52</f>
        <v>500</v>
      </c>
      <c r="K52" s="10"/>
      <c r="L52" s="10"/>
      <c r="M52" s="10"/>
      <c r="N52" s="10"/>
    </row>
    <row r="53" spans="1:14" s="11" customFormat="1" ht="15">
      <c r="A53" s="92" t="s">
        <v>134</v>
      </c>
      <c r="B53" s="121" t="s">
        <v>111</v>
      </c>
      <c r="C53" s="562" t="s">
        <v>16</v>
      </c>
      <c r="D53" s="562"/>
      <c r="E53" s="94" t="s">
        <v>153</v>
      </c>
      <c r="F53" s="94" t="s">
        <v>59</v>
      </c>
      <c r="G53" s="94" t="s">
        <v>114</v>
      </c>
      <c r="H53" s="77">
        <f>H54</f>
        <v>1800</v>
      </c>
      <c r="I53" s="77">
        <f>I54</f>
        <v>0</v>
      </c>
      <c r="J53" s="78">
        <f>H53+I53</f>
        <v>1800</v>
      </c>
      <c r="K53" s="10"/>
      <c r="L53" s="10"/>
      <c r="M53" s="10"/>
      <c r="N53" s="10"/>
    </row>
    <row r="54" spans="1:14" s="11" customFormat="1" ht="80.25" customHeight="1">
      <c r="A54" s="92"/>
      <c r="B54" s="80" t="s">
        <v>152</v>
      </c>
      <c r="C54" s="544"/>
      <c r="D54" s="544"/>
      <c r="E54" s="81"/>
      <c r="F54" s="81"/>
      <c r="G54" s="81"/>
      <c r="H54" s="74">
        <v>1800</v>
      </c>
      <c r="I54" s="74">
        <v>0</v>
      </c>
      <c r="J54" s="83">
        <f>H54+I54</f>
        <v>1800</v>
      </c>
      <c r="K54" s="10"/>
      <c r="L54" s="10"/>
      <c r="M54" s="10"/>
      <c r="N54" s="10"/>
    </row>
    <row r="55" spans="1:14" s="11" customFormat="1" ht="31.5" thickBot="1">
      <c r="A55" s="55"/>
      <c r="B55" s="49" t="s">
        <v>97</v>
      </c>
      <c r="C55" s="560" t="s">
        <v>16</v>
      </c>
      <c r="D55" s="560"/>
      <c r="E55" s="43"/>
      <c r="F55" s="43"/>
      <c r="G55" s="43"/>
      <c r="H55" s="50">
        <f>H42+H44+H46+H49+H51+H53</f>
        <v>8635</v>
      </c>
      <c r="I55" s="50">
        <f>I42+I44+I46+I49+I51+I53</f>
        <v>6462</v>
      </c>
      <c r="J55" s="56">
        <f>J42+J44+J46+J49+J51+J53</f>
        <v>15097</v>
      </c>
      <c r="K55" s="10"/>
      <c r="L55" s="10"/>
      <c r="M55" s="10"/>
      <c r="N55" s="10"/>
    </row>
    <row r="56" spans="1:14" s="11" customFormat="1" ht="24" customHeight="1">
      <c r="A56" s="172" t="s">
        <v>34</v>
      </c>
      <c r="B56" s="563" t="s">
        <v>6</v>
      </c>
      <c r="C56" s="563"/>
      <c r="D56" s="563"/>
      <c r="E56" s="563"/>
      <c r="F56" s="563"/>
      <c r="G56" s="563"/>
      <c r="H56" s="173"/>
      <c r="I56" s="173"/>
      <c r="J56" s="175"/>
      <c r="K56" s="10"/>
      <c r="L56" s="10"/>
      <c r="M56" s="10"/>
      <c r="N56" s="10"/>
    </row>
    <row r="57" spans="1:14" s="11" customFormat="1" ht="27.75" customHeight="1">
      <c r="A57" s="157" t="s">
        <v>48</v>
      </c>
      <c r="B57" s="158" t="s">
        <v>68</v>
      </c>
      <c r="C57" s="515" t="s">
        <v>16</v>
      </c>
      <c r="D57" s="515"/>
      <c r="E57" s="159" t="s">
        <v>71</v>
      </c>
      <c r="F57" s="159" t="s">
        <v>55</v>
      </c>
      <c r="G57" s="159" t="s">
        <v>10</v>
      </c>
      <c r="H57" s="176">
        <f>SUM(H58:H61)</f>
        <v>300</v>
      </c>
      <c r="I57" s="176">
        <f>I58+I59+I60</f>
        <v>0</v>
      </c>
      <c r="J57" s="161">
        <f aca="true" t="shared" si="1" ref="J57:J65">H57+I57</f>
        <v>300</v>
      </c>
      <c r="K57" s="10"/>
      <c r="L57" s="10"/>
      <c r="M57" s="10"/>
      <c r="N57" s="10"/>
    </row>
    <row r="58" spans="1:14" s="11" customFormat="1" ht="12.75" hidden="1">
      <c r="A58" s="177"/>
      <c r="B58" s="178" t="s">
        <v>100</v>
      </c>
      <c r="C58" s="524"/>
      <c r="D58" s="524"/>
      <c r="E58" s="174"/>
      <c r="F58" s="174"/>
      <c r="G58" s="174"/>
      <c r="H58" s="179">
        <v>0</v>
      </c>
      <c r="I58" s="179">
        <v>0</v>
      </c>
      <c r="J58" s="180">
        <f t="shared" si="1"/>
        <v>0</v>
      </c>
      <c r="K58" s="10"/>
      <c r="L58" s="10"/>
      <c r="M58" s="10"/>
      <c r="N58" s="10"/>
    </row>
    <row r="59" spans="1:14" s="11" customFormat="1" ht="12.75" hidden="1">
      <c r="A59" s="177"/>
      <c r="B59" s="181" t="s">
        <v>101</v>
      </c>
      <c r="C59" s="526"/>
      <c r="D59" s="526"/>
      <c r="E59" s="145"/>
      <c r="F59" s="145"/>
      <c r="G59" s="145"/>
      <c r="H59" s="182">
        <v>0</v>
      </c>
      <c r="I59" s="182">
        <v>0</v>
      </c>
      <c r="J59" s="183">
        <f t="shared" si="1"/>
        <v>0</v>
      </c>
      <c r="K59" s="10"/>
      <c r="L59" s="10"/>
      <c r="M59" s="10"/>
      <c r="N59" s="10"/>
    </row>
    <row r="60" spans="1:14" s="11" customFormat="1" ht="32.25" customHeight="1" hidden="1">
      <c r="A60" s="177"/>
      <c r="B60" s="184" t="s">
        <v>102</v>
      </c>
      <c r="C60" s="534"/>
      <c r="D60" s="534"/>
      <c r="E60" s="62"/>
      <c r="F60" s="62"/>
      <c r="G60" s="62"/>
      <c r="H60" s="185">
        <v>0</v>
      </c>
      <c r="I60" s="185">
        <v>0</v>
      </c>
      <c r="J60" s="186">
        <f t="shared" si="1"/>
        <v>0</v>
      </c>
      <c r="K60" s="10"/>
      <c r="L60" s="10"/>
      <c r="M60" s="10"/>
      <c r="N60" s="10"/>
    </row>
    <row r="61" spans="1:14" s="11" customFormat="1" ht="19.5" customHeight="1">
      <c r="A61" s="187"/>
      <c r="B61" s="181" t="s">
        <v>92</v>
      </c>
      <c r="C61" s="526"/>
      <c r="D61" s="526"/>
      <c r="E61" s="145"/>
      <c r="F61" s="145"/>
      <c r="G61" s="145"/>
      <c r="H61" s="182">
        <v>300</v>
      </c>
      <c r="I61" s="182">
        <v>0</v>
      </c>
      <c r="J61" s="183">
        <f t="shared" si="1"/>
        <v>300</v>
      </c>
      <c r="K61" s="10"/>
      <c r="L61" s="10"/>
      <c r="M61" s="10"/>
      <c r="N61" s="10"/>
    </row>
    <row r="62" spans="1:14" s="11" customFormat="1" ht="24.75" customHeight="1">
      <c r="A62" s="92" t="s">
        <v>115</v>
      </c>
      <c r="B62" s="147" t="s">
        <v>139</v>
      </c>
      <c r="C62" s="562" t="s">
        <v>16</v>
      </c>
      <c r="D62" s="562"/>
      <c r="E62" s="94" t="s">
        <v>116</v>
      </c>
      <c r="F62" s="94" t="s">
        <v>55</v>
      </c>
      <c r="G62" s="94" t="s">
        <v>10</v>
      </c>
      <c r="H62" s="77">
        <f>H63</f>
        <v>400</v>
      </c>
      <c r="I62" s="77">
        <f>I63</f>
        <v>0</v>
      </c>
      <c r="J62" s="96">
        <f t="shared" si="1"/>
        <v>400</v>
      </c>
      <c r="K62" s="10"/>
      <c r="L62" s="10"/>
      <c r="M62" s="10"/>
      <c r="N62" s="10"/>
    </row>
    <row r="63" spans="1:14" s="11" customFormat="1" ht="18" customHeight="1">
      <c r="A63" s="188"/>
      <c r="B63" s="189" t="s">
        <v>28</v>
      </c>
      <c r="C63" s="544"/>
      <c r="D63" s="544"/>
      <c r="E63" s="81"/>
      <c r="F63" s="81"/>
      <c r="G63" s="81"/>
      <c r="H63" s="74">
        <v>400</v>
      </c>
      <c r="I63" s="74">
        <v>0</v>
      </c>
      <c r="J63" s="190">
        <f t="shared" si="1"/>
        <v>400</v>
      </c>
      <c r="K63" s="10"/>
      <c r="L63" s="10"/>
      <c r="M63" s="10"/>
      <c r="N63" s="10"/>
    </row>
    <row r="64" spans="1:14" s="11" customFormat="1" ht="33" customHeight="1">
      <c r="A64" s="92" t="s">
        <v>117</v>
      </c>
      <c r="B64" s="121" t="s">
        <v>111</v>
      </c>
      <c r="C64" s="562" t="s">
        <v>16</v>
      </c>
      <c r="D64" s="562"/>
      <c r="E64" s="94" t="s">
        <v>155</v>
      </c>
      <c r="F64" s="94" t="s">
        <v>59</v>
      </c>
      <c r="G64" s="94" t="s">
        <v>114</v>
      </c>
      <c r="H64" s="77">
        <f>H65</f>
        <v>1150</v>
      </c>
      <c r="I64" s="77">
        <f>I65</f>
        <v>0</v>
      </c>
      <c r="J64" s="96">
        <f t="shared" si="1"/>
        <v>1150</v>
      </c>
      <c r="K64" s="10"/>
      <c r="L64" s="10"/>
      <c r="M64" s="10"/>
      <c r="N64" s="10"/>
    </row>
    <row r="65" spans="1:14" s="11" customFormat="1" ht="67.5" customHeight="1">
      <c r="A65" s="191"/>
      <c r="B65" s="80" t="s">
        <v>152</v>
      </c>
      <c r="C65" s="544"/>
      <c r="D65" s="544"/>
      <c r="E65" s="81"/>
      <c r="F65" s="81"/>
      <c r="G65" s="81"/>
      <c r="H65" s="74">
        <v>1150</v>
      </c>
      <c r="I65" s="74">
        <v>0</v>
      </c>
      <c r="J65" s="190">
        <f t="shared" si="1"/>
        <v>1150</v>
      </c>
      <c r="K65" s="10"/>
      <c r="L65" s="10"/>
      <c r="M65" s="10"/>
      <c r="N65" s="10"/>
    </row>
    <row r="66" spans="1:14" s="11" customFormat="1" ht="24.75" customHeight="1">
      <c r="A66" s="92" t="s">
        <v>148</v>
      </c>
      <c r="B66" s="121" t="s">
        <v>111</v>
      </c>
      <c r="C66" s="555" t="s">
        <v>16</v>
      </c>
      <c r="D66" s="555"/>
      <c r="E66" s="192" t="s">
        <v>157</v>
      </c>
      <c r="F66" s="192" t="s">
        <v>59</v>
      </c>
      <c r="G66" s="192" t="s">
        <v>114</v>
      </c>
      <c r="H66" s="193">
        <f>H67</f>
        <v>600</v>
      </c>
      <c r="I66" s="193">
        <f>I67</f>
        <v>0</v>
      </c>
      <c r="J66" s="194">
        <f>J67</f>
        <v>600</v>
      </c>
      <c r="K66" s="10"/>
      <c r="L66" s="10"/>
      <c r="M66" s="10"/>
      <c r="N66" s="10"/>
    </row>
    <row r="67" spans="1:14" s="11" customFormat="1" ht="79.5" customHeight="1" thickBot="1">
      <c r="A67" s="195"/>
      <c r="B67" s="80" t="s">
        <v>156</v>
      </c>
      <c r="C67" s="544"/>
      <c r="D67" s="544"/>
      <c r="E67" s="81"/>
      <c r="F67" s="81"/>
      <c r="G67" s="81"/>
      <c r="H67" s="74">
        <v>600</v>
      </c>
      <c r="I67" s="74">
        <v>0</v>
      </c>
      <c r="J67" s="190">
        <f>H67+I67</f>
        <v>600</v>
      </c>
      <c r="K67" s="10"/>
      <c r="L67" s="10"/>
      <c r="M67" s="10"/>
      <c r="N67" s="10"/>
    </row>
    <row r="68" spans="1:14" s="11" customFormat="1" ht="37.5" customHeight="1" thickBot="1">
      <c r="A68" s="196"/>
      <c r="B68" s="49" t="s">
        <v>98</v>
      </c>
      <c r="C68" s="560" t="s">
        <v>16</v>
      </c>
      <c r="D68" s="560"/>
      <c r="E68" s="43"/>
      <c r="F68" s="43"/>
      <c r="G68" s="43"/>
      <c r="H68" s="50">
        <f>H57+H62+H64+H66</f>
        <v>2450</v>
      </c>
      <c r="I68" s="50">
        <f>I57+I62+I64+I66</f>
        <v>0</v>
      </c>
      <c r="J68" s="56">
        <f>J57+J62+J64+J66</f>
        <v>2450</v>
      </c>
      <c r="K68" s="10"/>
      <c r="L68" s="10"/>
      <c r="M68" s="10"/>
      <c r="N68" s="10"/>
    </row>
    <row r="69" spans="1:14" s="11" customFormat="1" ht="24" customHeight="1">
      <c r="A69" s="172" t="s">
        <v>78</v>
      </c>
      <c r="B69" s="563" t="s">
        <v>79</v>
      </c>
      <c r="C69" s="563"/>
      <c r="D69" s="563"/>
      <c r="E69" s="563"/>
      <c r="F69" s="563"/>
      <c r="G69" s="563"/>
      <c r="H69" s="173">
        <f>SUM(H58:H61)</f>
        <v>300</v>
      </c>
      <c r="I69" s="173"/>
      <c r="J69" s="175"/>
      <c r="K69" s="10"/>
      <c r="L69" s="10"/>
      <c r="M69" s="10"/>
      <c r="N69" s="10"/>
    </row>
    <row r="70" spans="1:14" s="11" customFormat="1" ht="15">
      <c r="A70" s="157" t="s">
        <v>81</v>
      </c>
      <c r="B70" s="147" t="s">
        <v>80</v>
      </c>
      <c r="C70" s="562" t="s">
        <v>16</v>
      </c>
      <c r="D70" s="562"/>
      <c r="E70" s="94" t="s">
        <v>151</v>
      </c>
      <c r="F70" s="159" t="s">
        <v>59</v>
      </c>
      <c r="G70" s="159" t="s">
        <v>114</v>
      </c>
      <c r="H70" s="176">
        <f>H71</f>
        <v>300</v>
      </c>
      <c r="I70" s="176">
        <f>I71</f>
        <v>0</v>
      </c>
      <c r="J70" s="197">
        <f>J71</f>
        <v>300</v>
      </c>
      <c r="K70" s="10"/>
      <c r="L70" s="10"/>
      <c r="M70" s="10"/>
      <c r="N70" s="10"/>
    </row>
    <row r="71" spans="1:14" s="11" customFormat="1" ht="82.5" customHeight="1" thickBot="1">
      <c r="A71" s="198"/>
      <c r="B71" s="80" t="s">
        <v>152</v>
      </c>
      <c r="C71" s="564"/>
      <c r="D71" s="564"/>
      <c r="E71" s="199"/>
      <c r="F71" s="200"/>
      <c r="G71" s="200"/>
      <c r="H71" s="201">
        <v>300</v>
      </c>
      <c r="I71" s="179">
        <v>0</v>
      </c>
      <c r="J71" s="180">
        <f>H71+I71</f>
        <v>300</v>
      </c>
      <c r="K71" s="10"/>
      <c r="L71" s="10"/>
      <c r="M71" s="10"/>
      <c r="N71" s="10"/>
    </row>
    <row r="72" spans="1:14" s="11" customFormat="1" ht="53.25" customHeight="1" thickBot="1">
      <c r="A72" s="202"/>
      <c r="B72" s="46" t="s">
        <v>99</v>
      </c>
      <c r="C72" s="567" t="s">
        <v>16</v>
      </c>
      <c r="D72" s="567"/>
      <c r="E72" s="203"/>
      <c r="F72" s="203"/>
      <c r="G72" s="203"/>
      <c r="H72" s="47">
        <f>H70</f>
        <v>300</v>
      </c>
      <c r="I72" s="47">
        <f>I70</f>
        <v>0</v>
      </c>
      <c r="J72" s="57">
        <f>J70</f>
        <v>300</v>
      </c>
      <c r="K72" s="10"/>
      <c r="L72" s="10"/>
      <c r="M72" s="10"/>
      <c r="N72" s="10"/>
    </row>
    <row r="73" spans="1:14" s="11" customFormat="1" ht="24" customHeight="1" thickBot="1">
      <c r="A73" s="58"/>
      <c r="B73" s="44" t="s">
        <v>12</v>
      </c>
      <c r="C73" s="561" t="s">
        <v>53</v>
      </c>
      <c r="D73" s="561"/>
      <c r="E73" s="32"/>
      <c r="F73" s="31"/>
      <c r="G73" s="31"/>
      <c r="H73" s="45">
        <f>H55+H68+H40+H72</f>
        <v>14035</v>
      </c>
      <c r="I73" s="45">
        <f>I55+I68+I40+I72</f>
        <v>6462</v>
      </c>
      <c r="J73" s="33">
        <f>J55+J68+J40+J72</f>
        <v>20497</v>
      </c>
      <c r="K73" s="10"/>
      <c r="L73" s="10"/>
      <c r="M73" s="10"/>
      <c r="N73" s="10"/>
    </row>
    <row r="74" spans="1:14" s="11" customFormat="1" ht="24" customHeight="1" thickBot="1">
      <c r="A74" s="244" t="s">
        <v>142</v>
      </c>
      <c r="B74" s="528" t="s">
        <v>143</v>
      </c>
      <c r="C74" s="528"/>
      <c r="D74" s="528"/>
      <c r="E74" s="528"/>
      <c r="F74" s="528"/>
      <c r="G74" s="245"/>
      <c r="H74" s="246"/>
      <c r="I74" s="246"/>
      <c r="J74" s="247"/>
      <c r="K74" s="10"/>
      <c r="L74" s="10"/>
      <c r="M74" s="10"/>
      <c r="N74" s="10"/>
    </row>
    <row r="75" spans="1:14" s="11" customFormat="1" ht="40.5" customHeight="1">
      <c r="A75" s="248" t="s">
        <v>38</v>
      </c>
      <c r="B75" s="249" t="s">
        <v>144</v>
      </c>
      <c r="C75" s="529" t="s">
        <v>145</v>
      </c>
      <c r="D75" s="529"/>
      <c r="E75" s="250" t="s">
        <v>146</v>
      </c>
      <c r="F75" s="250" t="s">
        <v>55</v>
      </c>
      <c r="G75" s="250" t="s">
        <v>10</v>
      </c>
      <c r="H75" s="251">
        <f aca="true" t="shared" si="2" ref="H75:J76">H76</f>
        <v>900</v>
      </c>
      <c r="I75" s="251">
        <f t="shared" si="2"/>
        <v>0</v>
      </c>
      <c r="J75" s="252">
        <f t="shared" si="2"/>
        <v>900</v>
      </c>
      <c r="K75" s="10"/>
      <c r="L75" s="10"/>
      <c r="M75" s="10"/>
      <c r="N75" s="10"/>
    </row>
    <row r="76" spans="1:14" s="11" customFormat="1" ht="24" customHeight="1">
      <c r="A76" s="204"/>
      <c r="B76" s="121" t="s">
        <v>147</v>
      </c>
      <c r="C76" s="530"/>
      <c r="D76" s="530"/>
      <c r="E76" s="205"/>
      <c r="F76" s="118"/>
      <c r="G76" s="118"/>
      <c r="H76" s="77">
        <f t="shared" si="2"/>
        <v>900</v>
      </c>
      <c r="I76" s="77">
        <f t="shared" si="2"/>
        <v>0</v>
      </c>
      <c r="J76" s="78">
        <f t="shared" si="2"/>
        <v>900</v>
      </c>
      <c r="K76" s="10"/>
      <c r="L76" s="10"/>
      <c r="M76" s="10"/>
      <c r="N76" s="10"/>
    </row>
    <row r="77" spans="1:14" s="11" customFormat="1" ht="24" customHeight="1">
      <c r="A77" s="206"/>
      <c r="B77" s="105" t="s">
        <v>28</v>
      </c>
      <c r="C77" s="527"/>
      <c r="D77" s="527"/>
      <c r="E77" s="207"/>
      <c r="F77" s="146"/>
      <c r="G77" s="146"/>
      <c r="H77" s="208">
        <v>900</v>
      </c>
      <c r="I77" s="208">
        <v>0</v>
      </c>
      <c r="J77" s="209">
        <f>H77+I77</f>
        <v>900</v>
      </c>
      <c r="K77" s="10"/>
      <c r="L77" s="10"/>
      <c r="M77" s="10"/>
      <c r="N77" s="10"/>
    </row>
    <row r="78" spans="1:14" s="11" customFormat="1" ht="24" customHeight="1">
      <c r="A78" s="210" t="s">
        <v>158</v>
      </c>
      <c r="B78" s="121" t="s">
        <v>111</v>
      </c>
      <c r="C78" s="555" t="s">
        <v>145</v>
      </c>
      <c r="D78" s="555"/>
      <c r="E78" s="192" t="s">
        <v>159</v>
      </c>
      <c r="F78" s="192" t="s">
        <v>59</v>
      </c>
      <c r="G78" s="192" t="s">
        <v>114</v>
      </c>
      <c r="H78" s="193">
        <f>H79</f>
        <v>400</v>
      </c>
      <c r="I78" s="193">
        <f>I79</f>
        <v>0</v>
      </c>
      <c r="J78" s="194">
        <f>J79</f>
        <v>400</v>
      </c>
      <c r="K78" s="10"/>
      <c r="L78" s="10"/>
      <c r="M78" s="10"/>
      <c r="N78" s="10"/>
    </row>
    <row r="79" spans="1:14" s="11" customFormat="1" ht="79.5" customHeight="1" thickBot="1">
      <c r="A79" s="214"/>
      <c r="B79" s="215" t="s">
        <v>164</v>
      </c>
      <c r="C79" s="556"/>
      <c r="D79" s="556"/>
      <c r="E79" s="213"/>
      <c r="F79" s="213"/>
      <c r="G79" s="213"/>
      <c r="H79" s="216">
        <v>400</v>
      </c>
      <c r="I79" s="216">
        <v>0</v>
      </c>
      <c r="J79" s="217">
        <f>H79+I79</f>
        <v>400</v>
      </c>
      <c r="K79" s="10"/>
      <c r="L79" s="10"/>
      <c r="M79" s="10"/>
      <c r="N79" s="10"/>
    </row>
    <row r="80" spans="1:14" s="11" customFormat="1" ht="24" customHeight="1" thickBot="1">
      <c r="A80" s="218"/>
      <c r="B80" s="219" t="s">
        <v>149</v>
      </c>
      <c r="C80" s="522" t="s">
        <v>150</v>
      </c>
      <c r="D80" s="522"/>
      <c r="E80" s="41"/>
      <c r="F80" s="42"/>
      <c r="G80" s="42"/>
      <c r="H80" s="141">
        <f>H75+H78</f>
        <v>1300</v>
      </c>
      <c r="I80" s="141">
        <f>I75+I78</f>
        <v>0</v>
      </c>
      <c r="J80" s="54">
        <f>J75+J78</f>
        <v>1300</v>
      </c>
      <c r="K80" s="10"/>
      <c r="L80" s="10"/>
      <c r="M80" s="10"/>
      <c r="N80" s="10"/>
    </row>
    <row r="81" spans="1:10" s="12" customFormat="1" ht="24" customHeight="1">
      <c r="A81" s="220" t="s">
        <v>58</v>
      </c>
      <c r="B81" s="566" t="s">
        <v>167</v>
      </c>
      <c r="C81" s="566"/>
      <c r="D81" s="566"/>
      <c r="E81" s="566"/>
      <c r="F81" s="566"/>
      <c r="G81" s="221"/>
      <c r="H81" s="115"/>
      <c r="I81" s="115"/>
      <c r="J81" s="222"/>
    </row>
    <row r="82" spans="1:14" s="11" customFormat="1" ht="18" customHeight="1">
      <c r="A82" s="117"/>
      <c r="B82" s="565" t="s">
        <v>39</v>
      </c>
      <c r="C82" s="565"/>
      <c r="D82" s="565"/>
      <c r="E82" s="565"/>
      <c r="F82" s="565"/>
      <c r="G82" s="565"/>
      <c r="H82" s="119"/>
      <c r="I82" s="119"/>
      <c r="J82" s="120"/>
      <c r="K82" s="10"/>
      <c r="L82" s="10"/>
      <c r="M82" s="10"/>
      <c r="N82" s="10"/>
    </row>
    <row r="83" spans="1:14" s="11" customFormat="1" ht="31.5" customHeight="1">
      <c r="A83" s="92" t="s">
        <v>44</v>
      </c>
      <c r="B83" s="147" t="s">
        <v>57</v>
      </c>
      <c r="C83" s="562"/>
      <c r="D83" s="562"/>
      <c r="E83" s="94"/>
      <c r="F83" s="94"/>
      <c r="G83" s="94"/>
      <c r="H83" s="95">
        <f>H84+H85</f>
        <v>2000</v>
      </c>
      <c r="I83" s="95">
        <f>I84</f>
        <v>0</v>
      </c>
      <c r="J83" s="96">
        <f>H83+I83</f>
        <v>2000</v>
      </c>
      <c r="K83" s="10"/>
      <c r="L83" s="10"/>
      <c r="M83" s="10"/>
      <c r="N83" s="10"/>
    </row>
    <row r="84" spans="1:14" s="11" customFormat="1" ht="30.75" customHeight="1">
      <c r="A84" s="148"/>
      <c r="B84" s="189" t="s">
        <v>162</v>
      </c>
      <c r="C84" s="554" t="s">
        <v>160</v>
      </c>
      <c r="D84" s="554"/>
      <c r="E84" s="212" t="s">
        <v>72</v>
      </c>
      <c r="F84" s="212" t="s">
        <v>55</v>
      </c>
      <c r="G84" s="212" t="s">
        <v>10</v>
      </c>
      <c r="H84" s="74">
        <v>700</v>
      </c>
      <c r="I84" s="74">
        <v>0</v>
      </c>
      <c r="J84" s="190">
        <f>H84+I84</f>
        <v>700</v>
      </c>
      <c r="K84" s="10"/>
      <c r="L84" s="10"/>
      <c r="M84" s="10"/>
      <c r="N84" s="10"/>
    </row>
    <row r="85" spans="1:14" s="11" customFormat="1" ht="25.5" customHeight="1" thickBot="1">
      <c r="A85" s="148"/>
      <c r="B85" s="189" t="s">
        <v>135</v>
      </c>
      <c r="C85" s="557" t="s">
        <v>50</v>
      </c>
      <c r="D85" s="557"/>
      <c r="E85" s="212" t="s">
        <v>72</v>
      </c>
      <c r="F85" s="212" t="s">
        <v>55</v>
      </c>
      <c r="G85" s="212" t="s">
        <v>10</v>
      </c>
      <c r="H85" s="74">
        <v>1300</v>
      </c>
      <c r="I85" s="74">
        <v>0</v>
      </c>
      <c r="J85" s="190">
        <f>H85+I85</f>
        <v>1300</v>
      </c>
      <c r="K85" s="10"/>
      <c r="L85" s="10"/>
      <c r="M85" s="10"/>
      <c r="N85" s="10"/>
    </row>
    <row r="86" spans="1:14" s="11" customFormat="1" ht="44.25" customHeight="1" thickBot="1">
      <c r="A86" s="58"/>
      <c r="B86" s="44" t="s">
        <v>168</v>
      </c>
      <c r="C86" s="549" t="s">
        <v>54</v>
      </c>
      <c r="D86" s="549"/>
      <c r="E86" s="32"/>
      <c r="F86" s="31"/>
      <c r="G86" s="31"/>
      <c r="H86" s="45">
        <f>H83</f>
        <v>2000</v>
      </c>
      <c r="I86" s="45">
        <f>I83</f>
        <v>0</v>
      </c>
      <c r="J86" s="45">
        <f>J83</f>
        <v>2000</v>
      </c>
      <c r="K86" s="10"/>
      <c r="L86" s="10"/>
      <c r="M86" s="10"/>
      <c r="N86" s="10"/>
    </row>
    <row r="87" spans="1:10" s="12" customFormat="1" ht="26.25" customHeight="1">
      <c r="A87" s="223" t="s">
        <v>62</v>
      </c>
      <c r="B87" s="558" t="s">
        <v>43</v>
      </c>
      <c r="C87" s="558"/>
      <c r="D87" s="558"/>
      <c r="E87" s="558"/>
      <c r="F87" s="558"/>
      <c r="G87" s="224"/>
      <c r="H87" s="225"/>
      <c r="I87" s="115"/>
      <c r="J87" s="222"/>
    </row>
    <row r="88" spans="1:10" s="12" customFormat="1" ht="15.75">
      <c r="A88" s="226" t="s">
        <v>46</v>
      </c>
      <c r="B88" s="542" t="s">
        <v>25</v>
      </c>
      <c r="C88" s="542"/>
      <c r="D88" s="542"/>
      <c r="E88" s="542"/>
      <c r="F88" s="542"/>
      <c r="G88" s="227"/>
      <c r="H88" s="95"/>
      <c r="I88" s="119"/>
      <c r="J88" s="96"/>
    </row>
    <row r="89" spans="1:10" s="12" customFormat="1" ht="27.75" customHeight="1">
      <c r="A89" s="92" t="s">
        <v>140</v>
      </c>
      <c r="B89" s="228" t="s">
        <v>27</v>
      </c>
      <c r="C89" s="553" t="s">
        <v>26</v>
      </c>
      <c r="D89" s="553"/>
      <c r="E89" s="211" t="s">
        <v>73</v>
      </c>
      <c r="F89" s="211" t="s">
        <v>59</v>
      </c>
      <c r="G89" s="211" t="s">
        <v>10</v>
      </c>
      <c r="H89" s="77">
        <f>H90+H91+H92+H93</f>
        <v>4335</v>
      </c>
      <c r="I89" s="77">
        <f>I90+I91+I92+I93</f>
        <v>0</v>
      </c>
      <c r="J89" s="78">
        <f>J90+J91+J92+J93</f>
        <v>4335</v>
      </c>
    </row>
    <row r="90" spans="1:10" s="12" customFormat="1" ht="42" customHeight="1">
      <c r="A90" s="229"/>
      <c r="B90" s="163" t="s">
        <v>136</v>
      </c>
      <c r="C90" s="547"/>
      <c r="D90" s="548"/>
      <c r="E90" s="230"/>
      <c r="F90" s="230"/>
      <c r="G90" s="230"/>
      <c r="H90" s="165">
        <v>1100</v>
      </c>
      <c r="I90" s="165">
        <v>0</v>
      </c>
      <c r="J90" s="166">
        <f>H90+I90</f>
        <v>1100</v>
      </c>
    </row>
    <row r="91" spans="1:10" s="12" customFormat="1" ht="33" customHeight="1">
      <c r="A91" s="229"/>
      <c r="B91" s="163" t="s">
        <v>137</v>
      </c>
      <c r="C91" s="547"/>
      <c r="D91" s="548"/>
      <c r="E91" s="230"/>
      <c r="F91" s="230"/>
      <c r="G91" s="230"/>
      <c r="H91" s="165">
        <v>1300</v>
      </c>
      <c r="I91" s="165">
        <v>0</v>
      </c>
      <c r="J91" s="166">
        <f>H91+I91</f>
        <v>1300</v>
      </c>
    </row>
    <row r="92" spans="1:10" s="12" customFormat="1" ht="31.5" customHeight="1">
      <c r="A92" s="229"/>
      <c r="B92" s="163" t="s">
        <v>169</v>
      </c>
      <c r="C92" s="547"/>
      <c r="D92" s="548"/>
      <c r="E92" s="230"/>
      <c r="F92" s="230"/>
      <c r="G92" s="230"/>
      <c r="H92" s="165">
        <v>1300</v>
      </c>
      <c r="I92" s="165">
        <v>0</v>
      </c>
      <c r="J92" s="166">
        <f>H92+I92</f>
        <v>1300</v>
      </c>
    </row>
    <row r="93" spans="1:10" s="12" customFormat="1" ht="44.25" customHeight="1" thickBot="1">
      <c r="A93" s="229"/>
      <c r="B93" s="163" t="s">
        <v>138</v>
      </c>
      <c r="C93" s="547"/>
      <c r="D93" s="548"/>
      <c r="E93" s="230"/>
      <c r="F93" s="230"/>
      <c r="G93" s="230"/>
      <c r="H93" s="165">
        <v>635</v>
      </c>
      <c r="I93" s="165">
        <v>0</v>
      </c>
      <c r="J93" s="166">
        <f>H93+I93</f>
        <v>635</v>
      </c>
    </row>
    <row r="94" spans="1:10" s="12" customFormat="1" ht="30.75" customHeight="1" thickBot="1">
      <c r="A94" s="59"/>
      <c r="B94" s="48" t="s">
        <v>105</v>
      </c>
      <c r="C94" s="559" t="s">
        <v>26</v>
      </c>
      <c r="D94" s="559"/>
      <c r="E94" s="26" t="s">
        <v>60</v>
      </c>
      <c r="F94" s="26" t="s">
        <v>59</v>
      </c>
      <c r="G94" s="26" t="s">
        <v>10</v>
      </c>
      <c r="H94" s="35">
        <f>H89</f>
        <v>4335</v>
      </c>
      <c r="I94" s="35">
        <f>I89</f>
        <v>0</v>
      </c>
      <c r="J94" s="34">
        <f>J89</f>
        <v>4335</v>
      </c>
    </row>
    <row r="95" spans="1:10" s="12" customFormat="1" ht="35.25" thickBot="1">
      <c r="A95" s="218"/>
      <c r="B95" s="231" t="s">
        <v>45</v>
      </c>
      <c r="C95" s="552" t="s">
        <v>63</v>
      </c>
      <c r="D95" s="552"/>
      <c r="E95" s="41"/>
      <c r="F95" s="42"/>
      <c r="G95" s="42"/>
      <c r="H95" s="232">
        <f>H94</f>
        <v>4335</v>
      </c>
      <c r="I95" s="232">
        <f>I94</f>
        <v>0</v>
      </c>
      <c r="J95" s="60">
        <f>J94</f>
        <v>4335</v>
      </c>
    </row>
    <row r="96" spans="1:10" s="12" customFormat="1" ht="24" customHeight="1">
      <c r="A96" s="233" t="s">
        <v>141</v>
      </c>
      <c r="B96" s="558" t="s">
        <v>47</v>
      </c>
      <c r="C96" s="558"/>
      <c r="D96" s="558"/>
      <c r="E96" s="558"/>
      <c r="F96" s="558"/>
      <c r="G96" s="221"/>
      <c r="H96" s="115"/>
      <c r="I96" s="115"/>
      <c r="J96" s="116"/>
    </row>
    <row r="97" spans="1:10" s="12" customFormat="1" ht="15">
      <c r="A97" s="234" t="s">
        <v>120</v>
      </c>
      <c r="B97" s="235" t="s">
        <v>110</v>
      </c>
      <c r="C97" s="553"/>
      <c r="D97" s="553"/>
      <c r="E97" s="211"/>
      <c r="F97" s="211"/>
      <c r="G97" s="211"/>
      <c r="H97" s="236">
        <v>800.6</v>
      </c>
      <c r="I97" s="236">
        <v>0</v>
      </c>
      <c r="J97" s="237">
        <f>H97+I97</f>
        <v>800.6</v>
      </c>
    </row>
    <row r="98" spans="1:10" s="12" customFormat="1" ht="27.75" customHeight="1" thickBot="1">
      <c r="A98" s="63"/>
      <c r="B98" s="51" t="s">
        <v>49</v>
      </c>
      <c r="C98" s="543" t="s">
        <v>171</v>
      </c>
      <c r="D98" s="543"/>
      <c r="E98" s="52" t="s">
        <v>74</v>
      </c>
      <c r="F98" s="52" t="s">
        <v>107</v>
      </c>
      <c r="G98" s="52" t="s">
        <v>10</v>
      </c>
      <c r="H98" s="53">
        <f>SUM(H97:H97)</f>
        <v>800.6</v>
      </c>
      <c r="I98" s="53">
        <f>SUM(I97:I97)</f>
        <v>0</v>
      </c>
      <c r="J98" s="64">
        <f>H98+I98</f>
        <v>800.6</v>
      </c>
    </row>
    <row r="99" spans="1:10" s="12" customFormat="1" ht="31.5" customHeight="1" thickBot="1" thickTop="1">
      <c r="A99" s="238"/>
      <c r="B99" s="541" t="s">
        <v>7</v>
      </c>
      <c r="C99" s="541"/>
      <c r="D99" s="541"/>
      <c r="E99" s="541"/>
      <c r="F99" s="541"/>
      <c r="G99" s="239"/>
      <c r="H99" s="240">
        <f>H73+H80+H86+H95+H98</f>
        <v>22470.6</v>
      </c>
      <c r="I99" s="240">
        <f>I73+I80+I86+I95+I98</f>
        <v>6462</v>
      </c>
      <c r="J99" s="241">
        <f>J73+J80+J86+J95+J98</f>
        <v>28932.6</v>
      </c>
    </row>
    <row r="100" spans="1:10" s="13" customFormat="1" ht="55.5" customHeight="1" thickTop="1">
      <c r="A100" s="574" t="s">
        <v>106</v>
      </c>
      <c r="B100" s="575"/>
      <c r="C100" s="575"/>
      <c r="D100" s="575"/>
      <c r="E100" s="575"/>
      <c r="F100" s="575"/>
      <c r="G100" s="575"/>
      <c r="H100" s="242">
        <f>H29+H99</f>
        <v>45000</v>
      </c>
      <c r="I100" s="242">
        <f>I29+I99</f>
        <v>6462</v>
      </c>
      <c r="J100" s="243">
        <f>H100+I100</f>
        <v>51462</v>
      </c>
    </row>
    <row r="101" spans="1:10" ht="12.75">
      <c r="A101" s="5"/>
      <c r="B101" s="14"/>
      <c r="C101" s="15"/>
      <c r="D101" s="15"/>
      <c r="E101" s="15"/>
      <c r="F101" s="15"/>
      <c r="G101" s="15"/>
      <c r="H101" s="15"/>
      <c r="I101" s="15"/>
      <c r="J101" s="6"/>
    </row>
    <row r="102" spans="1:10" ht="12.75">
      <c r="A102" s="2"/>
      <c r="B102" s="2"/>
      <c r="C102" s="16"/>
      <c r="D102" s="16"/>
      <c r="E102" s="16"/>
      <c r="F102" s="16"/>
      <c r="G102" s="16"/>
      <c r="H102" s="16"/>
      <c r="I102" s="16"/>
      <c r="J102" s="17"/>
    </row>
  </sheetData>
  <mergeCells count="104">
    <mergeCell ref="C67:D67"/>
    <mergeCell ref="C60:D60"/>
    <mergeCell ref="C57:D57"/>
    <mergeCell ref="C36:D36"/>
    <mergeCell ref="C53:D53"/>
    <mergeCell ref="C54:D54"/>
    <mergeCell ref="C42:D42"/>
    <mergeCell ref="C55:D55"/>
    <mergeCell ref="C51:D51"/>
    <mergeCell ref="C52:D52"/>
    <mergeCell ref="B28:F28"/>
    <mergeCell ref="C33:D33"/>
    <mergeCell ref="C45:D45"/>
    <mergeCell ref="C37:D37"/>
    <mergeCell ref="C38:D38"/>
    <mergeCell ref="C39:D39"/>
    <mergeCell ref="C43:D43"/>
    <mergeCell ref="C34:D34"/>
    <mergeCell ref="B31:F31"/>
    <mergeCell ref="B41:G41"/>
    <mergeCell ref="C77:D77"/>
    <mergeCell ref="C66:D66"/>
    <mergeCell ref="C62:D62"/>
    <mergeCell ref="C61:D61"/>
    <mergeCell ref="B74:F74"/>
    <mergeCell ref="C75:D75"/>
    <mergeCell ref="C76:D76"/>
    <mergeCell ref="C63:D63"/>
    <mergeCell ref="C65:D65"/>
    <mergeCell ref="C64:D64"/>
    <mergeCell ref="C26:D26"/>
    <mergeCell ref="C27:D27"/>
    <mergeCell ref="C80:D80"/>
    <mergeCell ref="C47:D47"/>
    <mergeCell ref="C46:D46"/>
    <mergeCell ref="C44:D44"/>
    <mergeCell ref="C58:D58"/>
    <mergeCell ref="C50:D50"/>
    <mergeCell ref="B56:G56"/>
    <mergeCell ref="C59:D59"/>
    <mergeCell ref="C22:D22"/>
    <mergeCell ref="C21:D21"/>
    <mergeCell ref="C25:D25"/>
    <mergeCell ref="C23:D23"/>
    <mergeCell ref="B32:G32"/>
    <mergeCell ref="B29:F29"/>
    <mergeCell ref="B30:F30"/>
    <mergeCell ref="C49:D49"/>
    <mergeCell ref="C48:D48"/>
    <mergeCell ref="C35:D35"/>
    <mergeCell ref="C40:D40"/>
    <mergeCell ref="B3:J3"/>
    <mergeCell ref="A100:G100"/>
    <mergeCell ref="B99:F99"/>
    <mergeCell ref="B88:F88"/>
    <mergeCell ref="C98:D98"/>
    <mergeCell ref="B96:F96"/>
    <mergeCell ref="A9:J9"/>
    <mergeCell ref="F11:F12"/>
    <mergeCell ref="C17:D17"/>
    <mergeCell ref="B14:F14"/>
    <mergeCell ref="E1:J1"/>
    <mergeCell ref="B15:F15"/>
    <mergeCell ref="B13:F13"/>
    <mergeCell ref="B24:F24"/>
    <mergeCell ref="J11:J12"/>
    <mergeCell ref="E11:E12"/>
    <mergeCell ref="C2:J2"/>
    <mergeCell ref="C4:J4"/>
    <mergeCell ref="C19:D19"/>
    <mergeCell ref="B20:F20"/>
    <mergeCell ref="B16:G16"/>
    <mergeCell ref="C5:J5"/>
    <mergeCell ref="C11:D12"/>
    <mergeCell ref="A7:J7"/>
    <mergeCell ref="A8:J8"/>
    <mergeCell ref="A11:A12"/>
    <mergeCell ref="H11:I11"/>
    <mergeCell ref="B11:B12"/>
    <mergeCell ref="G11:G12"/>
    <mergeCell ref="C94:D94"/>
    <mergeCell ref="C68:D68"/>
    <mergeCell ref="C73:D73"/>
    <mergeCell ref="C70:D70"/>
    <mergeCell ref="B69:G69"/>
    <mergeCell ref="C71:D71"/>
    <mergeCell ref="B82:G82"/>
    <mergeCell ref="B81:F81"/>
    <mergeCell ref="C72:D72"/>
    <mergeCell ref="C83:D83"/>
    <mergeCell ref="C18:D18"/>
    <mergeCell ref="C95:D95"/>
    <mergeCell ref="C97:D97"/>
    <mergeCell ref="C84:D84"/>
    <mergeCell ref="C78:D78"/>
    <mergeCell ref="C79:D79"/>
    <mergeCell ref="C85:D85"/>
    <mergeCell ref="C89:D89"/>
    <mergeCell ref="B87:F87"/>
    <mergeCell ref="C93:D93"/>
    <mergeCell ref="C90:D90"/>
    <mergeCell ref="C91:D91"/>
    <mergeCell ref="C92:D92"/>
    <mergeCell ref="C86:D86"/>
  </mergeCells>
  <printOptions horizontalCentered="1"/>
  <pageMargins left="0.984251968503937" right="0.5905511811023623" top="0.5905511811023623" bottom="0.7874015748031497" header="0.5118110236220472" footer="0.5118110236220472"/>
  <pageSetup fitToHeight="4" fitToWidth="1" horizontalDpi="600" verticalDpi="600" orientation="portrait" paperSize="9" scale="6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2"/>
  <sheetViews>
    <sheetView tabSelected="1" view="pageBreakPreview" zoomScale="80" zoomScaleNormal="85" zoomScaleSheetLayoutView="80" workbookViewId="0" topLeftCell="A218">
      <selection activeCell="I230" sqref="I230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1.00390625" style="9" bestFit="1" customWidth="1"/>
    <col min="9" max="9" width="12.125" style="9" customWidth="1"/>
    <col min="10" max="10" width="10.625" style="9" hidden="1" customWidth="1"/>
    <col min="11" max="11" width="15.625" style="3" bestFit="1" customWidth="1"/>
    <col min="12" max="12" width="14.375" style="1" customWidth="1"/>
    <col min="13" max="16384" width="9.125" style="1" customWidth="1"/>
  </cols>
  <sheetData>
    <row r="1" spans="1:11" ht="18">
      <c r="A1" s="21"/>
      <c r="B1" s="36"/>
      <c r="C1" s="37"/>
      <c r="D1" s="37"/>
      <c r="E1" s="568" t="s">
        <v>76</v>
      </c>
      <c r="F1" s="568"/>
      <c r="G1" s="568"/>
      <c r="H1" s="568"/>
      <c r="I1" s="568"/>
      <c r="J1" s="568"/>
      <c r="K1" s="568"/>
    </row>
    <row r="2" spans="1:11" ht="18">
      <c r="A2" s="21"/>
      <c r="B2" s="36"/>
      <c r="C2" s="568" t="s">
        <v>121</v>
      </c>
      <c r="D2" s="568"/>
      <c r="E2" s="568"/>
      <c r="F2" s="568"/>
      <c r="G2" s="568"/>
      <c r="H2" s="568"/>
      <c r="I2" s="568"/>
      <c r="J2" s="568"/>
      <c r="K2" s="568"/>
    </row>
    <row r="3" spans="1:11" ht="18">
      <c r="A3" s="21"/>
      <c r="B3" s="568" t="s">
        <v>189</v>
      </c>
      <c r="C3" s="568"/>
      <c r="D3" s="568"/>
      <c r="E3" s="568"/>
      <c r="F3" s="568"/>
      <c r="G3" s="568"/>
      <c r="H3" s="568"/>
      <c r="I3" s="568"/>
      <c r="J3" s="568"/>
      <c r="K3" s="568"/>
    </row>
    <row r="4" spans="1:11" ht="18">
      <c r="A4" s="21"/>
      <c r="B4" s="38"/>
      <c r="C4" s="568" t="s">
        <v>188</v>
      </c>
      <c r="D4" s="568"/>
      <c r="E4" s="568"/>
      <c r="F4" s="568"/>
      <c r="G4" s="568"/>
      <c r="H4" s="568"/>
      <c r="I4" s="568"/>
      <c r="J4" s="568"/>
      <c r="K4" s="568"/>
    </row>
    <row r="5" spans="1:11" ht="18">
      <c r="A5" s="21"/>
      <c r="B5" s="36"/>
      <c r="C5" s="568" t="s">
        <v>248</v>
      </c>
      <c r="D5" s="568"/>
      <c r="E5" s="568"/>
      <c r="F5" s="568"/>
      <c r="G5" s="568"/>
      <c r="H5" s="568"/>
      <c r="I5" s="568"/>
      <c r="J5" s="568"/>
      <c r="K5" s="568"/>
    </row>
    <row r="6" spans="1:11" ht="18">
      <c r="A6" s="21"/>
      <c r="B6" s="36"/>
      <c r="C6" s="568" t="s">
        <v>222</v>
      </c>
      <c r="D6" s="568"/>
      <c r="E6" s="568"/>
      <c r="F6" s="568"/>
      <c r="G6" s="568"/>
      <c r="H6" s="568"/>
      <c r="I6" s="568"/>
      <c r="J6" s="568"/>
      <c r="K6" s="568"/>
    </row>
    <row r="7" spans="1:11" ht="18">
      <c r="A7" s="21"/>
      <c r="B7" s="36"/>
      <c r="C7" s="568" t="s">
        <v>251</v>
      </c>
      <c r="D7" s="568"/>
      <c r="E7" s="568"/>
      <c r="F7" s="568"/>
      <c r="G7" s="568"/>
      <c r="H7" s="568"/>
      <c r="I7" s="568"/>
      <c r="J7" s="568"/>
      <c r="K7" s="568"/>
    </row>
    <row r="8" spans="1:11" ht="18">
      <c r="A8" s="21"/>
      <c r="B8" s="36"/>
      <c r="C8" s="568" t="s">
        <v>422</v>
      </c>
      <c r="D8" s="568"/>
      <c r="E8" s="568"/>
      <c r="F8" s="568"/>
      <c r="G8" s="568"/>
      <c r="H8" s="568"/>
      <c r="I8" s="568"/>
      <c r="J8" s="568"/>
      <c r="K8" s="568"/>
    </row>
    <row r="9" spans="1:11" ht="18">
      <c r="A9" s="21"/>
      <c r="B9" s="36"/>
      <c r="C9" s="38"/>
      <c r="D9" s="38"/>
      <c r="E9" s="38"/>
      <c r="F9" s="38"/>
      <c r="G9" s="38"/>
      <c r="H9" s="38"/>
      <c r="I9" s="38"/>
      <c r="J9" s="38"/>
      <c r="K9" s="38"/>
    </row>
    <row r="10" spans="1:11" ht="24.75" customHeight="1">
      <c r="A10" s="487" t="s">
        <v>0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</row>
    <row r="11" spans="1:11" ht="24.75" customHeight="1">
      <c r="A11" s="487" t="s">
        <v>1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</row>
    <row r="12" spans="1:11" ht="18.75" customHeight="1">
      <c r="A12" s="487" t="s">
        <v>225</v>
      </c>
      <c r="B12" s="487"/>
      <c r="C12" s="487"/>
      <c r="D12" s="487"/>
      <c r="E12" s="487"/>
      <c r="F12" s="487"/>
      <c r="G12" s="487"/>
      <c r="H12" s="487"/>
      <c r="I12" s="487"/>
      <c r="J12" s="487"/>
      <c r="K12" s="487"/>
    </row>
    <row r="13" spans="1:11" ht="14.25" thickBo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39" customHeight="1" thickBot="1">
      <c r="A14" s="569" t="s">
        <v>2</v>
      </c>
      <c r="B14" s="569" t="s">
        <v>82</v>
      </c>
      <c r="C14" s="569" t="s">
        <v>13</v>
      </c>
      <c r="D14" s="569"/>
      <c r="E14" s="569" t="s">
        <v>14</v>
      </c>
      <c r="F14" s="569" t="s">
        <v>15</v>
      </c>
      <c r="G14" s="569" t="s">
        <v>64</v>
      </c>
      <c r="H14" s="569" t="s">
        <v>190</v>
      </c>
      <c r="I14" s="569"/>
      <c r="J14" s="471"/>
      <c r="K14" s="488" t="s">
        <v>22</v>
      </c>
    </row>
    <row r="15" spans="1:11" ht="17.25" customHeight="1" thickBot="1">
      <c r="A15" s="569"/>
      <c r="B15" s="569"/>
      <c r="C15" s="569"/>
      <c r="D15" s="569"/>
      <c r="E15" s="569"/>
      <c r="F15" s="569"/>
      <c r="G15" s="569"/>
      <c r="H15" s="28" t="s">
        <v>20</v>
      </c>
      <c r="I15" s="28" t="s">
        <v>21</v>
      </c>
      <c r="J15" s="333" t="s">
        <v>187</v>
      </c>
      <c r="K15" s="488"/>
    </row>
    <row r="16" spans="1:11" ht="17.25">
      <c r="A16" s="667" t="s">
        <v>11</v>
      </c>
      <c r="B16" s="610" t="s">
        <v>3</v>
      </c>
      <c r="C16" s="610"/>
      <c r="D16" s="610"/>
      <c r="E16" s="610"/>
      <c r="F16" s="610"/>
      <c r="G16" s="376"/>
      <c r="H16" s="376"/>
      <c r="I16" s="376"/>
      <c r="J16" s="376"/>
      <c r="K16" s="668"/>
    </row>
    <row r="17" spans="1:11" ht="15">
      <c r="A17" s="669" t="s">
        <v>29</v>
      </c>
      <c r="B17" s="490" t="s">
        <v>65</v>
      </c>
      <c r="C17" s="490"/>
      <c r="D17" s="490"/>
      <c r="E17" s="490"/>
      <c r="F17" s="490"/>
      <c r="G17" s="377"/>
      <c r="H17" s="378"/>
      <c r="I17" s="378"/>
      <c r="J17" s="378"/>
      <c r="K17" s="670"/>
    </row>
    <row r="18" spans="1:11" ht="26.25" customHeight="1">
      <c r="A18" s="671" t="s">
        <v>83</v>
      </c>
      <c r="B18" s="538" t="s">
        <v>4</v>
      </c>
      <c r="C18" s="538"/>
      <c r="D18" s="538"/>
      <c r="E18" s="538"/>
      <c r="F18" s="538"/>
      <c r="G18" s="379"/>
      <c r="H18" s="380"/>
      <c r="I18" s="380"/>
      <c r="J18" s="380"/>
      <c r="K18" s="672"/>
    </row>
    <row r="19" spans="1:11" ht="30.75">
      <c r="A19" s="157" t="s">
        <v>84</v>
      </c>
      <c r="B19" s="381" t="s">
        <v>227</v>
      </c>
      <c r="C19" s="513"/>
      <c r="D19" s="513"/>
      <c r="E19" s="334"/>
      <c r="F19" s="334"/>
      <c r="G19" s="334"/>
      <c r="H19" s="160">
        <f>H20+H22+H21</f>
        <v>4747.6</v>
      </c>
      <c r="I19" s="160">
        <f>I20+I22+I21</f>
        <v>15000</v>
      </c>
      <c r="J19" s="160">
        <v>0</v>
      </c>
      <c r="K19" s="161">
        <f>H19+I19</f>
        <v>19747.6</v>
      </c>
    </row>
    <row r="20" spans="1:11" ht="39.75">
      <c r="A20" s="673"/>
      <c r="B20" s="168" t="s">
        <v>396</v>
      </c>
      <c r="C20" s="599" t="s">
        <v>16</v>
      </c>
      <c r="D20" s="600"/>
      <c r="E20" s="397" t="s">
        <v>309</v>
      </c>
      <c r="F20" s="397" t="s">
        <v>51</v>
      </c>
      <c r="G20" s="397" t="s">
        <v>9</v>
      </c>
      <c r="H20" s="285">
        <f>4000-250</f>
        <v>3750</v>
      </c>
      <c r="I20" s="285">
        <v>0</v>
      </c>
      <c r="J20" s="285"/>
      <c r="K20" s="674">
        <f>H20+I20</f>
        <v>3750</v>
      </c>
    </row>
    <row r="21" spans="1:11" ht="66">
      <c r="A21" s="675"/>
      <c r="B21" s="178" t="s">
        <v>406</v>
      </c>
      <c r="C21" s="586" t="s">
        <v>16</v>
      </c>
      <c r="D21" s="587"/>
      <c r="E21" s="372" t="s">
        <v>309</v>
      </c>
      <c r="F21" s="372" t="s">
        <v>51</v>
      </c>
      <c r="G21" s="640" t="s">
        <v>114</v>
      </c>
      <c r="H21" s="332">
        <f>957.7+39.9</f>
        <v>997.6</v>
      </c>
      <c r="I21" s="332">
        <v>0</v>
      </c>
      <c r="J21" s="641"/>
      <c r="K21" s="674">
        <f>H21+I21</f>
        <v>997.6</v>
      </c>
    </row>
    <row r="22" spans="1:11" ht="46.5" customHeight="1">
      <c r="A22" s="676"/>
      <c r="B22" s="406" t="s">
        <v>396</v>
      </c>
      <c r="C22" s="637" t="s">
        <v>16</v>
      </c>
      <c r="D22" s="637"/>
      <c r="E22" s="401" t="s">
        <v>395</v>
      </c>
      <c r="F22" s="401" t="s">
        <v>51</v>
      </c>
      <c r="G22" s="401" t="s">
        <v>9</v>
      </c>
      <c r="H22" s="426">
        <v>0</v>
      </c>
      <c r="I22" s="426">
        <v>15000</v>
      </c>
      <c r="J22" s="277">
        <v>0</v>
      </c>
      <c r="K22" s="677">
        <f>H22+I22</f>
        <v>15000</v>
      </c>
    </row>
    <row r="23" spans="1:11" ht="19.5" customHeight="1">
      <c r="A23" s="157" t="s">
        <v>232</v>
      </c>
      <c r="B23" s="381" t="s">
        <v>226</v>
      </c>
      <c r="C23" s="509"/>
      <c r="D23" s="510"/>
      <c r="E23" s="334"/>
      <c r="F23" s="346"/>
      <c r="G23" s="346"/>
      <c r="H23" s="266">
        <f>H24+H28</f>
        <v>5372</v>
      </c>
      <c r="I23" s="266">
        <f>I24+I28</f>
        <v>66909</v>
      </c>
      <c r="J23" s="201"/>
      <c r="K23" s="678">
        <f>I23+H23</f>
        <v>72281</v>
      </c>
    </row>
    <row r="24" spans="1:11" ht="28.5" customHeight="1">
      <c r="A24" s="679"/>
      <c r="B24" s="466" t="s">
        <v>223</v>
      </c>
      <c r="C24" s="509" t="s">
        <v>17</v>
      </c>
      <c r="D24" s="510"/>
      <c r="E24" s="334" t="s">
        <v>309</v>
      </c>
      <c r="F24" s="346" t="s">
        <v>51</v>
      </c>
      <c r="G24" s="346" t="s">
        <v>9</v>
      </c>
      <c r="H24" s="293">
        <f>H26+H27</f>
        <v>5372</v>
      </c>
      <c r="I24" s="293">
        <f>I26+I27</f>
        <v>0</v>
      </c>
      <c r="J24" s="293"/>
      <c r="K24" s="680">
        <f>H24+I24</f>
        <v>5372</v>
      </c>
    </row>
    <row r="25" spans="1:11" ht="12.75">
      <c r="A25" s="681"/>
      <c r="B25" s="465" t="s">
        <v>268</v>
      </c>
      <c r="C25" s="456"/>
      <c r="D25" s="457"/>
      <c r="E25" s="458"/>
      <c r="F25" s="458"/>
      <c r="G25" s="458"/>
      <c r="H25" s="459"/>
      <c r="I25" s="459"/>
      <c r="J25" s="459"/>
      <c r="K25" s="682"/>
    </row>
    <row r="26" spans="1:11" ht="26.25">
      <c r="A26" s="681"/>
      <c r="B26" s="369" t="s">
        <v>223</v>
      </c>
      <c r="C26" s="460"/>
      <c r="D26" s="461"/>
      <c r="E26" s="462"/>
      <c r="F26" s="462"/>
      <c r="G26" s="462"/>
      <c r="H26" s="182">
        <f>5250-45.3</f>
        <v>5204.7</v>
      </c>
      <c r="I26" s="182">
        <v>0</v>
      </c>
      <c r="J26" s="182"/>
      <c r="K26" s="683">
        <f>H26+I26</f>
        <v>5204.7</v>
      </c>
    </row>
    <row r="27" spans="1:11" ht="66">
      <c r="A27" s="681"/>
      <c r="B27" s="181" t="s">
        <v>407</v>
      </c>
      <c r="C27" s="370"/>
      <c r="D27" s="371"/>
      <c r="E27" s="372"/>
      <c r="F27" s="372"/>
      <c r="G27" s="372"/>
      <c r="H27" s="182">
        <f>122+45.3</f>
        <v>167.3</v>
      </c>
      <c r="I27" s="182">
        <v>0</v>
      </c>
      <c r="J27" s="182"/>
      <c r="K27" s="683">
        <f>H27+I27</f>
        <v>167.3</v>
      </c>
    </row>
    <row r="28" spans="1:11" ht="28.5" customHeight="1">
      <c r="A28" s="684"/>
      <c r="B28" s="406" t="s">
        <v>223</v>
      </c>
      <c r="C28" s="595" t="s">
        <v>17</v>
      </c>
      <c r="D28" s="596"/>
      <c r="E28" s="401" t="s">
        <v>336</v>
      </c>
      <c r="F28" s="401" t="s">
        <v>51</v>
      </c>
      <c r="G28" s="401" t="s">
        <v>9</v>
      </c>
      <c r="H28" s="261">
        <v>0</v>
      </c>
      <c r="I28" s="261">
        <v>66909</v>
      </c>
      <c r="J28" s="185"/>
      <c r="K28" s="685">
        <f>H28+I28</f>
        <v>66909</v>
      </c>
    </row>
    <row r="29" spans="1:11" ht="21" customHeight="1">
      <c r="A29" s="157" t="s">
        <v>233</v>
      </c>
      <c r="B29" s="381" t="s">
        <v>213</v>
      </c>
      <c r="C29" s="511" t="s">
        <v>17</v>
      </c>
      <c r="D29" s="512"/>
      <c r="E29" s="334" t="s">
        <v>221</v>
      </c>
      <c r="F29" s="334" t="s">
        <v>51</v>
      </c>
      <c r="G29" s="334" t="s">
        <v>9</v>
      </c>
      <c r="H29" s="266">
        <f>H30</f>
        <v>0</v>
      </c>
      <c r="I29" s="266">
        <f>I30</f>
        <v>0</v>
      </c>
      <c r="J29" s="201"/>
      <c r="K29" s="678">
        <f>K30</f>
        <v>0</v>
      </c>
    </row>
    <row r="30" spans="1:11" ht="16.5" customHeight="1" thickBot="1">
      <c r="A30" s="686"/>
      <c r="B30" s="178" t="s">
        <v>214</v>
      </c>
      <c r="C30" s="536"/>
      <c r="D30" s="537"/>
      <c r="E30" s="382"/>
      <c r="F30" s="382"/>
      <c r="G30" s="382"/>
      <c r="H30" s="201">
        <f>1000-1000</f>
        <v>0</v>
      </c>
      <c r="I30" s="201">
        <v>0</v>
      </c>
      <c r="J30" s="201"/>
      <c r="K30" s="687">
        <f>H30+I30</f>
        <v>0</v>
      </c>
    </row>
    <row r="31" spans="1:11" ht="30.75" customHeight="1" thickBot="1">
      <c r="A31" s="688"/>
      <c r="B31" s="383" t="s">
        <v>23</v>
      </c>
      <c r="C31" s="502" t="s">
        <v>53</v>
      </c>
      <c r="D31" s="502"/>
      <c r="E31" s="384"/>
      <c r="F31" s="384"/>
      <c r="G31" s="384"/>
      <c r="H31" s="323">
        <f>H19+H23+H29</f>
        <v>10119.6</v>
      </c>
      <c r="I31" s="323">
        <f>I19+I23+I29</f>
        <v>81909</v>
      </c>
      <c r="J31" s="323">
        <v>0</v>
      </c>
      <c r="K31" s="689">
        <f>H31+I31</f>
        <v>92028.6</v>
      </c>
    </row>
    <row r="32" spans="1:11" ht="27.75" customHeight="1">
      <c r="A32" s="671" t="s">
        <v>85</v>
      </c>
      <c r="B32" s="490" t="s">
        <v>165</v>
      </c>
      <c r="C32" s="490"/>
      <c r="D32" s="490"/>
      <c r="E32" s="490"/>
      <c r="F32" s="490"/>
      <c r="G32" s="385"/>
      <c r="H32" s="385"/>
      <c r="I32" s="385"/>
      <c r="J32" s="386"/>
      <c r="K32" s="690"/>
    </row>
    <row r="33" spans="1:11" s="18" customFormat="1" ht="20.25" customHeight="1">
      <c r="A33" s="157" t="s">
        <v>86</v>
      </c>
      <c r="B33" s="381" t="s">
        <v>285</v>
      </c>
      <c r="C33" s="525"/>
      <c r="D33" s="525"/>
      <c r="E33" s="164"/>
      <c r="F33" s="164"/>
      <c r="G33" s="164"/>
      <c r="H33" s="176">
        <f>H34+H35+H36+H37+H38</f>
        <v>1403.4</v>
      </c>
      <c r="I33" s="176">
        <f>I34+I35+I36+I37</f>
        <v>0</v>
      </c>
      <c r="J33" s="176">
        <f>J34+J35+J36+J37</f>
        <v>0</v>
      </c>
      <c r="K33" s="197">
        <f aca="true" t="shared" si="0" ref="K33:K40">H33+I33</f>
        <v>1403.4</v>
      </c>
    </row>
    <row r="34" spans="1:11" s="18" customFormat="1" ht="56.25" customHeight="1">
      <c r="A34" s="686"/>
      <c r="B34" s="265" t="s">
        <v>351</v>
      </c>
      <c r="C34" s="513" t="s">
        <v>50</v>
      </c>
      <c r="D34" s="513"/>
      <c r="E34" s="334" t="s">
        <v>186</v>
      </c>
      <c r="F34" s="334" t="s">
        <v>51</v>
      </c>
      <c r="G34" s="334" t="s">
        <v>9</v>
      </c>
      <c r="H34" s="82">
        <f>1000+130+7.2</f>
        <v>1137.2</v>
      </c>
      <c r="I34" s="82">
        <v>0</v>
      </c>
      <c r="J34" s="82"/>
      <c r="K34" s="691">
        <f t="shared" si="0"/>
        <v>1137.2</v>
      </c>
    </row>
    <row r="35" spans="1:11" s="18" customFormat="1" ht="67.5" customHeight="1">
      <c r="A35" s="686"/>
      <c r="B35" s="360" t="s">
        <v>352</v>
      </c>
      <c r="C35" s="511"/>
      <c r="D35" s="512"/>
      <c r="E35" s="361"/>
      <c r="F35" s="361"/>
      <c r="G35" s="361"/>
      <c r="H35" s="179">
        <v>91.7</v>
      </c>
      <c r="I35" s="179">
        <v>0</v>
      </c>
      <c r="J35" s="179"/>
      <c r="K35" s="692">
        <f t="shared" si="0"/>
        <v>91.7</v>
      </c>
    </row>
    <row r="36" spans="1:11" s="18" customFormat="1" ht="72" customHeight="1">
      <c r="A36" s="686"/>
      <c r="B36" s="360" t="s">
        <v>353</v>
      </c>
      <c r="C36" s="511"/>
      <c r="D36" s="512"/>
      <c r="E36" s="361"/>
      <c r="F36" s="361"/>
      <c r="G36" s="361"/>
      <c r="H36" s="179">
        <v>23.6</v>
      </c>
      <c r="I36" s="179">
        <v>0</v>
      </c>
      <c r="J36" s="179"/>
      <c r="K36" s="692">
        <f t="shared" si="0"/>
        <v>23.6</v>
      </c>
    </row>
    <row r="37" spans="1:11" s="18" customFormat="1" ht="54.75" customHeight="1">
      <c r="A37" s="686"/>
      <c r="B37" s="360" t="s">
        <v>360</v>
      </c>
      <c r="C37" s="387"/>
      <c r="D37" s="388"/>
      <c r="E37" s="361"/>
      <c r="F37" s="361"/>
      <c r="G37" s="361"/>
      <c r="H37" s="179">
        <v>55</v>
      </c>
      <c r="I37" s="179">
        <v>0</v>
      </c>
      <c r="J37" s="179"/>
      <c r="K37" s="692">
        <f t="shared" si="0"/>
        <v>55</v>
      </c>
    </row>
    <row r="38" spans="1:11" s="18" customFormat="1" ht="54.75" customHeight="1">
      <c r="A38" s="686"/>
      <c r="B38" s="360" t="s">
        <v>421</v>
      </c>
      <c r="C38" s="387"/>
      <c r="D38" s="388"/>
      <c r="E38" s="361"/>
      <c r="F38" s="361"/>
      <c r="G38" s="361"/>
      <c r="H38" s="179">
        <v>95.9</v>
      </c>
      <c r="I38" s="179">
        <v>0</v>
      </c>
      <c r="J38" s="179"/>
      <c r="K38" s="692">
        <f t="shared" si="0"/>
        <v>95.9</v>
      </c>
    </row>
    <row r="39" spans="1:11" s="18" customFormat="1" ht="46.5" customHeight="1">
      <c r="A39" s="157" t="s">
        <v>314</v>
      </c>
      <c r="B39" s="358" t="s">
        <v>315</v>
      </c>
      <c r="C39" s="601"/>
      <c r="D39" s="601"/>
      <c r="E39" s="361"/>
      <c r="F39" s="361"/>
      <c r="G39" s="361"/>
      <c r="H39" s="480">
        <f>H40+H41</f>
        <v>2000</v>
      </c>
      <c r="I39" s="480">
        <f>I40+I41</f>
        <v>15500</v>
      </c>
      <c r="J39" s="480"/>
      <c r="K39" s="693">
        <f t="shared" si="0"/>
        <v>17500</v>
      </c>
    </row>
    <row r="40" spans="1:11" s="18" customFormat="1" ht="18.75" customHeight="1">
      <c r="A40" s="198"/>
      <c r="B40" s="605" t="s">
        <v>388</v>
      </c>
      <c r="C40" s="511" t="s">
        <v>50</v>
      </c>
      <c r="D40" s="512"/>
      <c r="E40" s="361" t="s">
        <v>313</v>
      </c>
      <c r="F40" s="361" t="s">
        <v>51</v>
      </c>
      <c r="G40" s="361" t="s">
        <v>9</v>
      </c>
      <c r="H40" s="179">
        <v>0</v>
      </c>
      <c r="I40" s="179">
        <v>15500</v>
      </c>
      <c r="J40" s="179"/>
      <c r="K40" s="692">
        <f t="shared" si="0"/>
        <v>15500</v>
      </c>
    </row>
    <row r="41" spans="1:11" s="18" customFormat="1" ht="15.75" thickBot="1">
      <c r="A41" s="198"/>
      <c r="B41" s="606"/>
      <c r="C41" s="603" t="s">
        <v>50</v>
      </c>
      <c r="D41" s="604"/>
      <c r="E41" s="389" t="s">
        <v>389</v>
      </c>
      <c r="F41" s="389" t="s">
        <v>51</v>
      </c>
      <c r="G41" s="389" t="s">
        <v>9</v>
      </c>
      <c r="H41" s="136">
        <v>2000</v>
      </c>
      <c r="I41" s="136">
        <v>0</v>
      </c>
      <c r="J41" s="136"/>
      <c r="K41" s="694">
        <f>I41+H41</f>
        <v>2000</v>
      </c>
    </row>
    <row r="42" spans="1:11" s="20" customFormat="1" ht="30.75" customHeight="1" thickBot="1">
      <c r="A42" s="688"/>
      <c r="B42" s="383" t="s">
        <v>166</v>
      </c>
      <c r="C42" s="602" t="s">
        <v>54</v>
      </c>
      <c r="D42" s="602"/>
      <c r="E42" s="390"/>
      <c r="F42" s="390"/>
      <c r="G42" s="390"/>
      <c r="H42" s="323">
        <f>H33+H39</f>
        <v>3403.4</v>
      </c>
      <c r="I42" s="323">
        <f>I33+I39</f>
        <v>15500</v>
      </c>
      <c r="J42" s="323">
        <v>0</v>
      </c>
      <c r="K42" s="689">
        <f>H42+I42</f>
        <v>18903.4</v>
      </c>
    </row>
    <row r="43" spans="1:11" s="20" customFormat="1" ht="30.75" customHeight="1" thickBot="1">
      <c r="A43" s="671" t="s">
        <v>89</v>
      </c>
      <c r="B43" s="538" t="s">
        <v>43</v>
      </c>
      <c r="C43" s="538"/>
      <c r="D43" s="538"/>
      <c r="E43" s="538"/>
      <c r="F43" s="538"/>
      <c r="G43" s="391"/>
      <c r="H43" s="323"/>
      <c r="I43" s="323"/>
      <c r="J43" s="323"/>
      <c r="K43" s="689"/>
    </row>
    <row r="44" spans="1:11" s="20" customFormat="1" ht="30.75" customHeight="1">
      <c r="A44" s="695" t="s">
        <v>90</v>
      </c>
      <c r="B44" s="628" t="s">
        <v>40</v>
      </c>
      <c r="C44" s="628"/>
      <c r="D44" s="628"/>
      <c r="E44" s="628"/>
      <c r="F44" s="628"/>
      <c r="G44" s="628"/>
      <c r="H44" s="393"/>
      <c r="I44" s="393"/>
      <c r="J44" s="393"/>
      <c r="K44" s="696"/>
    </row>
    <row r="45" spans="1:11" s="20" customFormat="1" ht="54.75" customHeight="1">
      <c r="A45" s="697" t="s">
        <v>318</v>
      </c>
      <c r="B45" s="360" t="s">
        <v>416</v>
      </c>
      <c r="C45" s="601" t="s">
        <v>26</v>
      </c>
      <c r="D45" s="601"/>
      <c r="E45" s="361" t="s">
        <v>69</v>
      </c>
      <c r="F45" s="361" t="s">
        <v>51</v>
      </c>
      <c r="G45" s="361" t="s">
        <v>9</v>
      </c>
      <c r="H45" s="362">
        <f>200+1842.2</f>
        <v>2042.2</v>
      </c>
      <c r="I45" s="362">
        <v>0</v>
      </c>
      <c r="J45" s="362"/>
      <c r="K45" s="698">
        <f>H45+I45</f>
        <v>2042.2</v>
      </c>
    </row>
    <row r="46" spans="1:11" s="20" customFormat="1" ht="58.5" customHeight="1" thickBot="1">
      <c r="A46" s="699" t="s">
        <v>318</v>
      </c>
      <c r="B46" s="360" t="s">
        <v>416</v>
      </c>
      <c r="C46" s="634" t="s">
        <v>26</v>
      </c>
      <c r="D46" s="634"/>
      <c r="E46" s="389" t="s">
        <v>337</v>
      </c>
      <c r="F46" s="389" t="s">
        <v>51</v>
      </c>
      <c r="G46" s="389" t="s">
        <v>9</v>
      </c>
      <c r="H46" s="394">
        <v>0</v>
      </c>
      <c r="I46" s="394">
        <f>22000-8500</f>
        <v>13500</v>
      </c>
      <c r="J46" s="394"/>
      <c r="K46" s="700">
        <f>H46+I46</f>
        <v>13500</v>
      </c>
    </row>
    <row r="47" spans="1:11" s="20" customFormat="1" ht="30.75" customHeight="1" thickBot="1">
      <c r="A47" s="701"/>
      <c r="B47" s="356" t="s">
        <v>42</v>
      </c>
      <c r="C47" s="632" t="s">
        <v>63</v>
      </c>
      <c r="D47" s="633"/>
      <c r="E47" s="390"/>
      <c r="F47" s="390"/>
      <c r="G47" s="390"/>
      <c r="H47" s="323">
        <f>H45</f>
        <v>2042.2</v>
      </c>
      <c r="I47" s="323">
        <f>I45+I46</f>
        <v>13500</v>
      </c>
      <c r="J47" s="323"/>
      <c r="K47" s="689">
        <f>H47+I47</f>
        <v>15542.2</v>
      </c>
    </row>
    <row r="48" spans="1:11" s="20" customFormat="1" ht="30.75" customHeight="1" thickBot="1">
      <c r="A48" s="702"/>
      <c r="B48" s="395" t="s">
        <v>45</v>
      </c>
      <c r="C48" s="607" t="s">
        <v>63</v>
      </c>
      <c r="D48" s="607"/>
      <c r="E48" s="390"/>
      <c r="F48" s="390"/>
      <c r="G48" s="390"/>
      <c r="H48" s="323">
        <f>H47</f>
        <v>2042.2</v>
      </c>
      <c r="I48" s="323">
        <f>I47</f>
        <v>13500</v>
      </c>
      <c r="J48" s="323"/>
      <c r="K48" s="689">
        <f>K47</f>
        <v>15542.2</v>
      </c>
    </row>
    <row r="49" spans="1:11" s="20" customFormat="1" ht="25.5" customHeight="1" thickBot="1">
      <c r="A49" s="688"/>
      <c r="B49" s="609" t="s">
        <v>67</v>
      </c>
      <c r="C49" s="609"/>
      <c r="D49" s="609"/>
      <c r="E49" s="609"/>
      <c r="F49" s="609"/>
      <c r="G49" s="384"/>
      <c r="H49" s="323">
        <f>H31+H42+H48</f>
        <v>15565.2</v>
      </c>
      <c r="I49" s="323">
        <f>I31+I42+I48</f>
        <v>110909</v>
      </c>
      <c r="J49" s="323">
        <v>0</v>
      </c>
      <c r="K49" s="689">
        <f>H49+I49</f>
        <v>126474.2</v>
      </c>
    </row>
    <row r="50" spans="1:11" s="20" customFormat="1" ht="25.5" customHeight="1">
      <c r="A50" s="669" t="s">
        <v>172</v>
      </c>
      <c r="B50" s="608" t="s">
        <v>173</v>
      </c>
      <c r="C50" s="608"/>
      <c r="D50" s="608"/>
      <c r="E50" s="608"/>
      <c r="F50" s="608"/>
      <c r="G50" s="386"/>
      <c r="H50" s="396"/>
      <c r="I50" s="396"/>
      <c r="J50" s="396"/>
      <c r="K50" s="703"/>
    </row>
    <row r="51" spans="1:11" s="20" customFormat="1" ht="45.75" customHeight="1">
      <c r="A51" s="697" t="s">
        <v>234</v>
      </c>
      <c r="B51" s="360" t="s">
        <v>183</v>
      </c>
      <c r="C51" s="601" t="s">
        <v>174</v>
      </c>
      <c r="D51" s="601"/>
      <c r="E51" s="361" t="s">
        <v>177</v>
      </c>
      <c r="F51" s="361" t="s">
        <v>55</v>
      </c>
      <c r="G51" s="361" t="s">
        <v>114</v>
      </c>
      <c r="H51" s="339">
        <f>4000-3000</f>
        <v>1000</v>
      </c>
      <c r="I51" s="339">
        <v>0</v>
      </c>
      <c r="J51" s="179"/>
      <c r="K51" s="704">
        <f>H51+I51</f>
        <v>1000</v>
      </c>
    </row>
    <row r="52" spans="1:11" s="20" customFormat="1" ht="60.75" customHeight="1">
      <c r="A52" s="697" t="s">
        <v>252</v>
      </c>
      <c r="B52" s="265" t="s">
        <v>260</v>
      </c>
      <c r="C52" s="513" t="s">
        <v>174</v>
      </c>
      <c r="D52" s="513"/>
      <c r="E52" s="334" t="s">
        <v>255</v>
      </c>
      <c r="F52" s="334" t="s">
        <v>55</v>
      </c>
      <c r="G52" s="334" t="s">
        <v>114</v>
      </c>
      <c r="H52" s="339">
        <v>2648.3</v>
      </c>
      <c r="I52" s="339">
        <v>0</v>
      </c>
      <c r="J52" s="179"/>
      <c r="K52" s="704">
        <f>H52+I52</f>
        <v>2648.3</v>
      </c>
    </row>
    <row r="53" spans="1:11" s="20" customFormat="1" ht="45.75" customHeight="1">
      <c r="A53" s="697" t="s">
        <v>253</v>
      </c>
      <c r="B53" s="360" t="s">
        <v>256</v>
      </c>
      <c r="C53" s="513" t="s">
        <v>174</v>
      </c>
      <c r="D53" s="513"/>
      <c r="E53" s="361" t="s">
        <v>257</v>
      </c>
      <c r="F53" s="361" t="s">
        <v>55</v>
      </c>
      <c r="G53" s="361" t="s">
        <v>114</v>
      </c>
      <c r="H53" s="339">
        <v>664.5</v>
      </c>
      <c r="I53" s="339">
        <v>0</v>
      </c>
      <c r="J53" s="179"/>
      <c r="K53" s="704">
        <f>H53+I53</f>
        <v>664.5</v>
      </c>
    </row>
    <row r="54" spans="1:11" s="20" customFormat="1" ht="58.5" customHeight="1">
      <c r="A54" s="697" t="s">
        <v>254</v>
      </c>
      <c r="B54" s="360" t="s">
        <v>258</v>
      </c>
      <c r="C54" s="513" t="s">
        <v>174</v>
      </c>
      <c r="D54" s="513"/>
      <c r="E54" s="334" t="s">
        <v>259</v>
      </c>
      <c r="F54" s="334" t="s">
        <v>55</v>
      </c>
      <c r="G54" s="334" t="s">
        <v>114</v>
      </c>
      <c r="H54" s="339">
        <f>H56+H57+H58</f>
        <v>1558.6999999999998</v>
      </c>
      <c r="I54" s="339">
        <f>I56+I57+I58</f>
        <v>0</v>
      </c>
      <c r="J54" s="179"/>
      <c r="K54" s="704">
        <f>H54+I54</f>
        <v>1558.6999999999998</v>
      </c>
    </row>
    <row r="55" spans="1:11" s="20" customFormat="1" ht="15">
      <c r="A55" s="697"/>
      <c r="B55" s="360" t="s">
        <v>268</v>
      </c>
      <c r="C55" s="342"/>
      <c r="D55" s="343"/>
      <c r="E55" s="361"/>
      <c r="F55" s="361"/>
      <c r="G55" s="361"/>
      <c r="H55" s="339"/>
      <c r="I55" s="339"/>
      <c r="J55" s="179"/>
      <c r="K55" s="704"/>
    </row>
    <row r="56" spans="1:11" s="20" customFormat="1" ht="58.5" customHeight="1">
      <c r="A56" s="697"/>
      <c r="B56" s="360" t="s">
        <v>258</v>
      </c>
      <c r="C56" s="342"/>
      <c r="D56" s="343"/>
      <c r="E56" s="361"/>
      <c r="F56" s="361"/>
      <c r="G56" s="361"/>
      <c r="H56" s="339">
        <v>1194.7</v>
      </c>
      <c r="I56" s="339">
        <v>0</v>
      </c>
      <c r="J56" s="179"/>
      <c r="K56" s="704">
        <f>H56+I56</f>
        <v>1194.7</v>
      </c>
    </row>
    <row r="57" spans="1:11" s="20" customFormat="1" ht="69.75" customHeight="1">
      <c r="A57" s="697"/>
      <c r="B57" s="360" t="s">
        <v>335</v>
      </c>
      <c r="C57" s="342"/>
      <c r="D57" s="343"/>
      <c r="E57" s="361"/>
      <c r="F57" s="361"/>
      <c r="G57" s="361"/>
      <c r="H57" s="339">
        <v>340.4</v>
      </c>
      <c r="I57" s="339">
        <v>0</v>
      </c>
      <c r="J57" s="179"/>
      <c r="K57" s="704">
        <f>H57+I57</f>
        <v>340.4</v>
      </c>
    </row>
    <row r="58" spans="1:11" s="20" customFormat="1" ht="69.75" customHeight="1">
      <c r="A58" s="697"/>
      <c r="B58" s="360" t="s">
        <v>334</v>
      </c>
      <c r="C58" s="342"/>
      <c r="D58" s="343"/>
      <c r="E58" s="361"/>
      <c r="F58" s="361"/>
      <c r="G58" s="361"/>
      <c r="H58" s="339">
        <v>23.6</v>
      </c>
      <c r="I58" s="339">
        <v>0</v>
      </c>
      <c r="J58" s="179"/>
      <c r="K58" s="704">
        <f>H58+I58</f>
        <v>23.6</v>
      </c>
    </row>
    <row r="59" spans="1:11" s="20" customFormat="1" ht="33.75" customHeight="1">
      <c r="A59" s="697" t="s">
        <v>266</v>
      </c>
      <c r="B59" s="360" t="s">
        <v>267</v>
      </c>
      <c r="C59" s="511" t="s">
        <v>174</v>
      </c>
      <c r="D59" s="512"/>
      <c r="E59" s="361" t="s">
        <v>276</v>
      </c>
      <c r="F59" s="361" t="s">
        <v>55</v>
      </c>
      <c r="G59" s="361" t="s">
        <v>114</v>
      </c>
      <c r="H59" s="339">
        <f>H61+H62+H63+H64+H65+H66+662.2+0.1+H68+H67+H69</f>
        <v>1131.1999999999998</v>
      </c>
      <c r="I59" s="339">
        <f>I61+I62+I63+I64+I65+I66</f>
        <v>0</v>
      </c>
      <c r="J59" s="179"/>
      <c r="K59" s="704">
        <f>H59</f>
        <v>1131.1999999999998</v>
      </c>
    </row>
    <row r="60" spans="1:11" s="20" customFormat="1" ht="15.75" customHeight="1">
      <c r="A60" s="697"/>
      <c r="B60" s="360" t="s">
        <v>268</v>
      </c>
      <c r="C60" s="342"/>
      <c r="D60" s="343"/>
      <c r="E60" s="361"/>
      <c r="F60" s="361"/>
      <c r="G60" s="361"/>
      <c r="H60" s="179"/>
      <c r="I60" s="179"/>
      <c r="J60" s="179"/>
      <c r="K60" s="692"/>
    </row>
    <row r="61" spans="1:11" s="20" customFormat="1" ht="82.5" customHeight="1">
      <c r="A61" s="705"/>
      <c r="B61" s="260" t="s">
        <v>284</v>
      </c>
      <c r="C61" s="599"/>
      <c r="D61" s="600"/>
      <c r="E61" s="397"/>
      <c r="F61" s="397"/>
      <c r="G61" s="397"/>
      <c r="H61" s="125">
        <v>75</v>
      </c>
      <c r="I61" s="125"/>
      <c r="J61" s="179"/>
      <c r="K61" s="706">
        <f aca="true" t="shared" si="1" ref="K61:K71">H61+I61</f>
        <v>75</v>
      </c>
    </row>
    <row r="62" spans="1:11" s="20" customFormat="1" ht="18" customHeight="1">
      <c r="A62" s="707"/>
      <c r="B62" s="369" t="s">
        <v>269</v>
      </c>
      <c r="C62" s="586"/>
      <c r="D62" s="587"/>
      <c r="E62" s="372"/>
      <c r="F62" s="372"/>
      <c r="G62" s="372"/>
      <c r="H62" s="182">
        <v>45</v>
      </c>
      <c r="I62" s="182"/>
      <c r="J62" s="179"/>
      <c r="K62" s="683">
        <f t="shared" si="1"/>
        <v>45</v>
      </c>
    </row>
    <row r="63" spans="1:11" s="20" customFormat="1" ht="30.75" customHeight="1">
      <c r="A63" s="707"/>
      <c r="B63" s="369" t="s">
        <v>270</v>
      </c>
      <c r="C63" s="370"/>
      <c r="D63" s="371"/>
      <c r="E63" s="372"/>
      <c r="F63" s="372"/>
      <c r="G63" s="372"/>
      <c r="H63" s="182">
        <v>20.1</v>
      </c>
      <c r="I63" s="182"/>
      <c r="J63" s="179"/>
      <c r="K63" s="683">
        <f t="shared" si="1"/>
        <v>20.1</v>
      </c>
    </row>
    <row r="64" spans="1:11" s="20" customFormat="1" ht="22.5" customHeight="1">
      <c r="A64" s="707"/>
      <c r="B64" s="369" t="s">
        <v>271</v>
      </c>
      <c r="C64" s="370"/>
      <c r="D64" s="371"/>
      <c r="E64" s="372"/>
      <c r="F64" s="372"/>
      <c r="G64" s="372"/>
      <c r="H64" s="182">
        <v>45</v>
      </c>
      <c r="I64" s="182"/>
      <c r="J64" s="179"/>
      <c r="K64" s="683">
        <f t="shared" si="1"/>
        <v>45</v>
      </c>
    </row>
    <row r="65" spans="1:11" s="20" customFormat="1" ht="56.25" customHeight="1">
      <c r="A65" s="708"/>
      <c r="B65" s="313" t="s">
        <v>272</v>
      </c>
      <c r="C65" s="398"/>
      <c r="D65" s="399"/>
      <c r="E65" s="400"/>
      <c r="F65" s="400"/>
      <c r="G65" s="400"/>
      <c r="H65" s="185">
        <v>14</v>
      </c>
      <c r="I65" s="185"/>
      <c r="J65" s="179"/>
      <c r="K65" s="709">
        <f t="shared" si="1"/>
        <v>14</v>
      </c>
    </row>
    <row r="66" spans="1:11" s="20" customFormat="1" ht="22.5" customHeight="1">
      <c r="A66" s="707"/>
      <c r="B66" s="369" t="s">
        <v>273</v>
      </c>
      <c r="C66" s="586"/>
      <c r="D66" s="587"/>
      <c r="E66" s="372"/>
      <c r="F66" s="372"/>
      <c r="G66" s="372"/>
      <c r="H66" s="182">
        <v>190</v>
      </c>
      <c r="I66" s="182"/>
      <c r="J66" s="182"/>
      <c r="K66" s="683">
        <f t="shared" si="1"/>
        <v>190</v>
      </c>
    </row>
    <row r="67" spans="1:11" s="20" customFormat="1" ht="36.75" customHeight="1">
      <c r="A67" s="686"/>
      <c r="B67" s="369" t="s">
        <v>370</v>
      </c>
      <c r="C67" s="370"/>
      <c r="D67" s="371"/>
      <c r="E67" s="372"/>
      <c r="F67" s="372"/>
      <c r="G67" s="372"/>
      <c r="H67" s="182">
        <v>12.6</v>
      </c>
      <c r="I67" s="182"/>
      <c r="J67" s="182"/>
      <c r="K67" s="683">
        <f t="shared" si="1"/>
        <v>12.6</v>
      </c>
    </row>
    <row r="68" spans="1:11" s="20" customFormat="1" ht="43.5" customHeight="1">
      <c r="A68" s="686"/>
      <c r="B68" s="313" t="s">
        <v>390</v>
      </c>
      <c r="C68" s="398"/>
      <c r="D68" s="399"/>
      <c r="E68" s="400"/>
      <c r="F68" s="400"/>
      <c r="G68" s="400"/>
      <c r="H68" s="185">
        <v>35.6</v>
      </c>
      <c r="I68" s="185"/>
      <c r="J68" s="185"/>
      <c r="K68" s="709">
        <f t="shared" si="1"/>
        <v>35.6</v>
      </c>
    </row>
    <row r="69" spans="1:11" s="20" customFormat="1" ht="84.75" customHeight="1">
      <c r="A69" s="686"/>
      <c r="B69" s="642" t="s">
        <v>404</v>
      </c>
      <c r="C69" s="539"/>
      <c r="D69" s="540"/>
      <c r="E69" s="401"/>
      <c r="F69" s="401"/>
      <c r="G69" s="401"/>
      <c r="H69" s="261">
        <v>31.6</v>
      </c>
      <c r="I69" s="261"/>
      <c r="J69" s="261"/>
      <c r="K69" s="685">
        <f t="shared" si="1"/>
        <v>31.6</v>
      </c>
    </row>
    <row r="70" spans="1:11" s="20" customFormat="1" ht="20.25" customHeight="1" thickBot="1">
      <c r="A70" s="697"/>
      <c r="B70" s="316" t="s">
        <v>175</v>
      </c>
      <c r="C70" s="601" t="s">
        <v>228</v>
      </c>
      <c r="D70" s="601"/>
      <c r="E70" s="174"/>
      <c r="F70" s="174"/>
      <c r="G70" s="174"/>
      <c r="H70" s="317">
        <f>H51+H52+H53+H54+H59</f>
        <v>7002.7</v>
      </c>
      <c r="I70" s="317">
        <f>SUM(I51:I59)</f>
        <v>0</v>
      </c>
      <c r="J70" s="274">
        <v>0</v>
      </c>
      <c r="K70" s="710">
        <f t="shared" si="1"/>
        <v>7002.7</v>
      </c>
    </row>
    <row r="71" spans="1:11" s="19" customFormat="1" ht="18.75" thickBot="1" thickTop="1">
      <c r="A71" s="711"/>
      <c r="B71" s="507" t="s">
        <v>18</v>
      </c>
      <c r="C71" s="507"/>
      <c r="D71" s="507"/>
      <c r="E71" s="507"/>
      <c r="F71" s="507"/>
      <c r="G71" s="318"/>
      <c r="H71" s="319">
        <f>H49+H70</f>
        <v>22567.9</v>
      </c>
      <c r="I71" s="319">
        <f>I49</f>
        <v>110909</v>
      </c>
      <c r="J71" s="253">
        <v>0</v>
      </c>
      <c r="K71" s="712">
        <f t="shared" si="1"/>
        <v>133476.9</v>
      </c>
    </row>
    <row r="72" spans="1:11" s="4" customFormat="1" ht="18" thickBot="1" thickTop="1">
      <c r="A72" s="713" t="s">
        <v>19</v>
      </c>
      <c r="B72" s="508" t="s">
        <v>8</v>
      </c>
      <c r="C72" s="508"/>
      <c r="D72" s="508"/>
      <c r="E72" s="508"/>
      <c r="F72" s="508"/>
      <c r="G72" s="254"/>
      <c r="H72" s="255"/>
      <c r="I72" s="255"/>
      <c r="J72" s="255"/>
      <c r="K72" s="714"/>
    </row>
    <row r="73" spans="1:11" s="12" customFormat="1" ht="15">
      <c r="A73" s="157" t="s">
        <v>30</v>
      </c>
      <c r="B73" s="538" t="s">
        <v>4</v>
      </c>
      <c r="C73" s="538"/>
      <c r="D73" s="538"/>
      <c r="E73" s="538"/>
      <c r="F73" s="538"/>
      <c r="G73" s="256"/>
      <c r="H73" s="666"/>
      <c r="I73" s="666"/>
      <c r="J73" s="666"/>
      <c r="K73" s="715"/>
    </row>
    <row r="74" spans="1:11" s="12" customFormat="1" ht="15.75">
      <c r="A74" s="716" t="s">
        <v>31</v>
      </c>
      <c r="B74" s="503" t="s">
        <v>103</v>
      </c>
      <c r="C74" s="503"/>
      <c r="D74" s="503"/>
      <c r="E74" s="503"/>
      <c r="F74" s="503"/>
      <c r="G74" s="503"/>
      <c r="H74" s="258"/>
      <c r="I74" s="258"/>
      <c r="J74" s="258"/>
      <c r="K74" s="717"/>
    </row>
    <row r="75" spans="1:11" s="12" customFormat="1" ht="32.25" customHeight="1">
      <c r="A75" s="157" t="s">
        <v>35</v>
      </c>
      <c r="B75" s="259" t="s">
        <v>241</v>
      </c>
      <c r="C75" s="538" t="s">
        <v>17</v>
      </c>
      <c r="D75" s="538"/>
      <c r="E75" s="303" t="s">
        <v>70</v>
      </c>
      <c r="F75" s="303" t="s">
        <v>55</v>
      </c>
      <c r="G75" s="303" t="s">
        <v>10</v>
      </c>
      <c r="H75" s="272">
        <f>H76+H77+H79+H80</f>
        <v>2650.1000000000004</v>
      </c>
      <c r="I75" s="272">
        <f>I76+I78</f>
        <v>256.7</v>
      </c>
      <c r="J75" s="272" t="e">
        <f>J76+#REF!</f>
        <v>#REF!</v>
      </c>
      <c r="K75" s="718">
        <f aca="true" t="shared" si="2" ref="K75:K80">H75+I75</f>
        <v>2906.8</v>
      </c>
    </row>
    <row r="76" spans="1:11" s="12" customFormat="1" ht="17.25" customHeight="1">
      <c r="A76" s="716"/>
      <c r="B76" s="287" t="s">
        <v>198</v>
      </c>
      <c r="C76" s="538"/>
      <c r="D76" s="538"/>
      <c r="E76" s="303"/>
      <c r="F76" s="303"/>
      <c r="G76" s="303"/>
      <c r="H76" s="288">
        <f>675.7-319.5</f>
        <v>356.20000000000005</v>
      </c>
      <c r="I76" s="288">
        <v>0</v>
      </c>
      <c r="J76" s="335"/>
      <c r="K76" s="719">
        <f t="shared" si="2"/>
        <v>356.20000000000005</v>
      </c>
    </row>
    <row r="77" spans="1:11" s="12" customFormat="1" ht="32.25" customHeight="1">
      <c r="A77" s="716"/>
      <c r="B77" s="265" t="s">
        <v>298</v>
      </c>
      <c r="C77" s="583"/>
      <c r="D77" s="584"/>
      <c r="E77" s="303"/>
      <c r="F77" s="303"/>
      <c r="G77" s="303"/>
      <c r="H77" s="288">
        <f>1709.2+488.6-488.6</f>
        <v>1709.2000000000003</v>
      </c>
      <c r="I77" s="288">
        <v>0</v>
      </c>
      <c r="J77" s="335"/>
      <c r="K77" s="719">
        <f t="shared" si="2"/>
        <v>1709.2000000000003</v>
      </c>
    </row>
    <row r="78" spans="1:11" s="12" customFormat="1" ht="30" customHeight="1">
      <c r="A78" s="716"/>
      <c r="B78" s="643" t="s">
        <v>399</v>
      </c>
      <c r="C78" s="583" t="s">
        <v>17</v>
      </c>
      <c r="D78" s="584"/>
      <c r="E78" s="303" t="s">
        <v>299</v>
      </c>
      <c r="F78" s="303" t="s">
        <v>55</v>
      </c>
      <c r="G78" s="303" t="s">
        <v>10</v>
      </c>
      <c r="H78" s="337">
        <v>0</v>
      </c>
      <c r="I78" s="337">
        <v>256.7</v>
      </c>
      <c r="J78" s="338"/>
      <c r="K78" s="720">
        <f t="shared" si="2"/>
        <v>256.7</v>
      </c>
    </row>
    <row r="79" spans="1:11" s="12" customFormat="1" ht="30" customHeight="1">
      <c r="A79" s="172"/>
      <c r="B79" s="644"/>
      <c r="C79" s="538" t="s">
        <v>17</v>
      </c>
      <c r="D79" s="538"/>
      <c r="E79" s="303" t="s">
        <v>70</v>
      </c>
      <c r="F79" s="303" t="s">
        <v>55</v>
      </c>
      <c r="G79" s="303" t="s">
        <v>10</v>
      </c>
      <c r="H79" s="337">
        <v>488.6</v>
      </c>
      <c r="I79" s="337">
        <v>0</v>
      </c>
      <c r="J79" s="338"/>
      <c r="K79" s="720">
        <f t="shared" si="2"/>
        <v>488.6</v>
      </c>
    </row>
    <row r="80" spans="1:11" s="12" customFormat="1" ht="30" customHeight="1">
      <c r="A80" s="172"/>
      <c r="B80" s="294" t="s">
        <v>400</v>
      </c>
      <c r="C80" s="583"/>
      <c r="D80" s="584"/>
      <c r="E80" s="336"/>
      <c r="F80" s="336"/>
      <c r="G80" s="336"/>
      <c r="H80" s="337">
        <v>96.1</v>
      </c>
      <c r="I80" s="337">
        <v>0</v>
      </c>
      <c r="J80" s="338"/>
      <c r="K80" s="720">
        <f t="shared" si="2"/>
        <v>96.1</v>
      </c>
    </row>
    <row r="81" spans="1:11" s="12" customFormat="1" ht="30" customHeight="1">
      <c r="A81" s="721" t="s">
        <v>36</v>
      </c>
      <c r="B81" s="280" t="s">
        <v>280</v>
      </c>
      <c r="C81" s="490" t="s">
        <v>17</v>
      </c>
      <c r="D81" s="490"/>
      <c r="E81" s="304" t="s">
        <v>118</v>
      </c>
      <c r="F81" s="304" t="s">
        <v>55</v>
      </c>
      <c r="G81" s="304" t="s">
        <v>10</v>
      </c>
      <c r="H81" s="279">
        <f>H82</f>
        <v>167.3</v>
      </c>
      <c r="I81" s="279">
        <f>I82</f>
        <v>0</v>
      </c>
      <c r="J81" s="279">
        <v>0</v>
      </c>
      <c r="K81" s="722">
        <f>K82</f>
        <v>167.3</v>
      </c>
    </row>
    <row r="82" spans="1:11" s="12" customFormat="1" ht="24.75" customHeight="1">
      <c r="A82" s="723"/>
      <c r="B82" s="260" t="s">
        <v>198</v>
      </c>
      <c r="C82" s="491"/>
      <c r="D82" s="491"/>
      <c r="E82" s="295"/>
      <c r="F82" s="295"/>
      <c r="G82" s="295"/>
      <c r="H82" s="125">
        <f>251-71-12.7</f>
        <v>167.3</v>
      </c>
      <c r="I82" s="125">
        <v>0</v>
      </c>
      <c r="J82" s="125"/>
      <c r="K82" s="706">
        <f>H82+I82</f>
        <v>167.3</v>
      </c>
    </row>
    <row r="83" spans="1:11" s="12" customFormat="1" ht="15">
      <c r="A83" s="157" t="s">
        <v>37</v>
      </c>
      <c r="B83" s="259" t="s">
        <v>287</v>
      </c>
      <c r="C83" s="538" t="s">
        <v>17</v>
      </c>
      <c r="D83" s="538"/>
      <c r="E83" s="291" t="s">
        <v>154</v>
      </c>
      <c r="F83" s="291" t="s">
        <v>55</v>
      </c>
      <c r="G83" s="291" t="s">
        <v>114</v>
      </c>
      <c r="H83" s="176">
        <f>H84</f>
        <v>2133.5</v>
      </c>
      <c r="I83" s="176">
        <f>I84</f>
        <v>0</v>
      </c>
      <c r="J83" s="176">
        <v>0</v>
      </c>
      <c r="K83" s="197">
        <f>H83+I83</f>
        <v>2133.5</v>
      </c>
    </row>
    <row r="84" spans="1:11" s="12" customFormat="1" ht="86.25" customHeight="1" thickBot="1">
      <c r="A84" s="157"/>
      <c r="B84" s="265" t="s">
        <v>286</v>
      </c>
      <c r="C84" s="504"/>
      <c r="D84" s="504"/>
      <c r="E84" s="281"/>
      <c r="F84" s="281"/>
      <c r="G84" s="281"/>
      <c r="H84" s="82">
        <f>2500-26.7-339.8</f>
        <v>2133.5</v>
      </c>
      <c r="I84" s="82">
        <v>0</v>
      </c>
      <c r="J84" s="136"/>
      <c r="K84" s="691">
        <f>I84+H84</f>
        <v>2133.5</v>
      </c>
    </row>
    <row r="85" spans="1:11" s="12" customFormat="1" ht="29.25" customHeight="1" thickBot="1">
      <c r="A85" s="157" t="s">
        <v>182</v>
      </c>
      <c r="B85" s="259" t="s">
        <v>242</v>
      </c>
      <c r="C85" s="538" t="s">
        <v>17</v>
      </c>
      <c r="D85" s="538"/>
      <c r="E85" s="291" t="s">
        <v>206</v>
      </c>
      <c r="F85" s="291" t="s">
        <v>55</v>
      </c>
      <c r="G85" s="291" t="s">
        <v>10</v>
      </c>
      <c r="H85" s="266">
        <f>H86</f>
        <v>219.2</v>
      </c>
      <c r="I85" s="266">
        <f>I86</f>
        <v>0</v>
      </c>
      <c r="J85" s="273">
        <v>0</v>
      </c>
      <c r="K85" s="678">
        <f aca="true" t="shared" si="3" ref="K85:K101">H85+I85</f>
        <v>219.2</v>
      </c>
    </row>
    <row r="86" spans="1:11" s="12" customFormat="1" ht="22.5" customHeight="1" thickBot="1">
      <c r="A86" s="721"/>
      <c r="B86" s="294" t="s">
        <v>198</v>
      </c>
      <c r="C86" s="505"/>
      <c r="D86" s="505"/>
      <c r="E86" s="305"/>
      <c r="F86" s="305"/>
      <c r="G86" s="305"/>
      <c r="H86" s="293">
        <f>360.2-140.9-0.1</f>
        <v>219.2</v>
      </c>
      <c r="I86" s="293"/>
      <c r="J86" s="275"/>
      <c r="K86" s="680">
        <f t="shared" si="3"/>
        <v>219.2</v>
      </c>
    </row>
    <row r="87" spans="1:11" s="12" customFormat="1" ht="30.75" customHeight="1" thickBot="1">
      <c r="A87" s="157" t="s">
        <v>184</v>
      </c>
      <c r="B87" s="259" t="s">
        <v>281</v>
      </c>
      <c r="C87" s="538" t="s">
        <v>17</v>
      </c>
      <c r="D87" s="538"/>
      <c r="E87" s="291" t="s">
        <v>207</v>
      </c>
      <c r="F87" s="291" t="s">
        <v>55</v>
      </c>
      <c r="G87" s="291" t="s">
        <v>10</v>
      </c>
      <c r="H87" s="266">
        <f>H88</f>
        <v>296</v>
      </c>
      <c r="I87" s="266">
        <v>0</v>
      </c>
      <c r="J87" s="273">
        <v>0</v>
      </c>
      <c r="K87" s="678">
        <f t="shared" si="3"/>
        <v>296</v>
      </c>
    </row>
    <row r="88" spans="1:11" s="12" customFormat="1" ht="23.25" customHeight="1" thickBot="1">
      <c r="A88" s="157"/>
      <c r="B88" s="265" t="s">
        <v>198</v>
      </c>
      <c r="C88" s="504"/>
      <c r="D88" s="504"/>
      <c r="E88" s="281"/>
      <c r="F88" s="281"/>
      <c r="G88" s="281"/>
      <c r="H88" s="82">
        <f>420.7-98-26.7</f>
        <v>296</v>
      </c>
      <c r="I88" s="82"/>
      <c r="J88" s="275"/>
      <c r="K88" s="691">
        <f t="shared" si="3"/>
        <v>296</v>
      </c>
    </row>
    <row r="89" spans="1:11" s="12" customFormat="1" ht="29.25" customHeight="1" thickBot="1">
      <c r="A89" s="157" t="s">
        <v>208</v>
      </c>
      <c r="B89" s="259" t="s">
        <v>282</v>
      </c>
      <c r="C89" s="538" t="s">
        <v>17</v>
      </c>
      <c r="D89" s="538"/>
      <c r="E89" s="291" t="s">
        <v>209</v>
      </c>
      <c r="F89" s="291" t="s">
        <v>55</v>
      </c>
      <c r="G89" s="291" t="s">
        <v>10</v>
      </c>
      <c r="H89" s="266">
        <f>H90+H91+H92</f>
        <v>903.3000000000001</v>
      </c>
      <c r="I89" s="266">
        <f>I90+I91+I92</f>
        <v>0</v>
      </c>
      <c r="J89" s="275"/>
      <c r="K89" s="678">
        <f t="shared" si="3"/>
        <v>903.3000000000001</v>
      </c>
    </row>
    <row r="90" spans="1:11" s="12" customFormat="1" ht="34.5" customHeight="1" thickBot="1">
      <c r="A90" s="157"/>
      <c r="B90" s="265" t="s">
        <v>365</v>
      </c>
      <c r="C90" s="504"/>
      <c r="D90" s="504"/>
      <c r="E90" s="281"/>
      <c r="F90" s="281"/>
      <c r="G90" s="281"/>
      <c r="H90" s="82">
        <f>1050-16.8+0.1-500+0.1-33.9</f>
        <v>499.5</v>
      </c>
      <c r="I90" s="82">
        <v>0</v>
      </c>
      <c r="J90" s="275"/>
      <c r="K90" s="691">
        <f t="shared" si="3"/>
        <v>499.5</v>
      </c>
    </row>
    <row r="91" spans="1:11" s="12" customFormat="1" ht="15.75" thickBot="1">
      <c r="A91" s="157"/>
      <c r="B91" s="265" t="s">
        <v>367</v>
      </c>
      <c r="C91" s="590"/>
      <c r="D91" s="591"/>
      <c r="E91" s="281"/>
      <c r="F91" s="281"/>
      <c r="G91" s="281"/>
      <c r="H91" s="82">
        <v>354.6</v>
      </c>
      <c r="I91" s="82">
        <v>0</v>
      </c>
      <c r="J91" s="275"/>
      <c r="K91" s="691">
        <f t="shared" si="3"/>
        <v>354.6</v>
      </c>
    </row>
    <row r="92" spans="1:11" s="12" customFormat="1" ht="15.75" thickBot="1">
      <c r="A92" s="157"/>
      <c r="B92" s="265" t="s">
        <v>401</v>
      </c>
      <c r="C92" s="467"/>
      <c r="D92" s="468"/>
      <c r="E92" s="281"/>
      <c r="F92" s="281"/>
      <c r="G92" s="281"/>
      <c r="H92" s="82">
        <v>49.2</v>
      </c>
      <c r="I92" s="82"/>
      <c r="J92" s="275"/>
      <c r="K92" s="691">
        <f t="shared" si="3"/>
        <v>49.2</v>
      </c>
    </row>
    <row r="93" spans="1:11" s="12" customFormat="1" ht="28.5" customHeight="1" thickBot="1">
      <c r="A93" s="157" t="s">
        <v>236</v>
      </c>
      <c r="B93" s="259" t="s">
        <v>238</v>
      </c>
      <c r="C93" s="538"/>
      <c r="D93" s="538"/>
      <c r="E93" s="291"/>
      <c r="F93" s="291"/>
      <c r="G93" s="291"/>
      <c r="H93" s="266">
        <f>H94+H96+H97+H101+H98+H99+H100+H95</f>
        <v>3378.2</v>
      </c>
      <c r="I93" s="266">
        <f>I94+I96+I97+I101+I98+I99+I100+I95</f>
        <v>54286</v>
      </c>
      <c r="J93" s="275"/>
      <c r="K93" s="678">
        <f t="shared" si="3"/>
        <v>57664.2</v>
      </c>
    </row>
    <row r="94" spans="1:11" s="12" customFormat="1" ht="21" customHeight="1">
      <c r="A94" s="673"/>
      <c r="B94" s="643" t="s">
        <v>386</v>
      </c>
      <c r="C94" s="597" t="s">
        <v>17</v>
      </c>
      <c r="D94" s="598"/>
      <c r="E94" s="454" t="s">
        <v>309</v>
      </c>
      <c r="F94" s="454" t="s">
        <v>55</v>
      </c>
      <c r="G94" s="454" t="s">
        <v>10</v>
      </c>
      <c r="H94" s="351">
        <f>500+500-298.4-199.2+2354.6</f>
        <v>2857</v>
      </c>
      <c r="I94" s="351">
        <v>0</v>
      </c>
      <c r="J94" s="351"/>
      <c r="K94" s="724">
        <f t="shared" si="3"/>
        <v>2857</v>
      </c>
    </row>
    <row r="95" spans="1:11" s="12" customFormat="1" ht="20.25" customHeight="1">
      <c r="A95" s="676"/>
      <c r="B95" s="644"/>
      <c r="C95" s="595" t="s">
        <v>17</v>
      </c>
      <c r="D95" s="596"/>
      <c r="E95" s="401" t="s">
        <v>336</v>
      </c>
      <c r="F95" s="401" t="s">
        <v>55</v>
      </c>
      <c r="G95" s="401" t="s">
        <v>10</v>
      </c>
      <c r="H95" s="261"/>
      <c r="I95" s="261">
        <v>54286</v>
      </c>
      <c r="J95" s="261"/>
      <c r="K95" s="685">
        <f t="shared" si="3"/>
        <v>54286</v>
      </c>
    </row>
    <row r="96" spans="1:11" s="12" customFormat="1" ht="48.75" customHeight="1">
      <c r="A96" s="157"/>
      <c r="B96" s="265" t="s">
        <v>397</v>
      </c>
      <c r="C96" s="538" t="s">
        <v>17</v>
      </c>
      <c r="D96" s="538"/>
      <c r="E96" s="291" t="s">
        <v>237</v>
      </c>
      <c r="F96" s="291" t="s">
        <v>55</v>
      </c>
      <c r="G96" s="334" t="s">
        <v>114</v>
      </c>
      <c r="H96" s="82">
        <v>99</v>
      </c>
      <c r="I96" s="82">
        <v>0</v>
      </c>
      <c r="J96" s="82"/>
      <c r="K96" s="691">
        <f t="shared" si="3"/>
        <v>99</v>
      </c>
    </row>
    <row r="97" spans="1:11" s="12" customFormat="1" ht="29.25" customHeight="1">
      <c r="A97" s="157"/>
      <c r="B97" s="265" t="s">
        <v>319</v>
      </c>
      <c r="C97" s="538" t="s">
        <v>17</v>
      </c>
      <c r="D97" s="538"/>
      <c r="E97" s="291" t="s">
        <v>237</v>
      </c>
      <c r="F97" s="291" t="s">
        <v>55</v>
      </c>
      <c r="G97" s="334" t="s">
        <v>114</v>
      </c>
      <c r="H97" s="82">
        <v>99.9</v>
      </c>
      <c r="I97" s="82">
        <v>0</v>
      </c>
      <c r="J97" s="82"/>
      <c r="K97" s="691">
        <f t="shared" si="3"/>
        <v>99.9</v>
      </c>
    </row>
    <row r="98" spans="1:11" s="12" customFormat="1" ht="29.25" customHeight="1">
      <c r="A98" s="157"/>
      <c r="B98" s="265" t="s">
        <v>320</v>
      </c>
      <c r="C98" s="538" t="s">
        <v>17</v>
      </c>
      <c r="D98" s="538"/>
      <c r="E98" s="291" t="s">
        <v>237</v>
      </c>
      <c r="F98" s="291" t="s">
        <v>55</v>
      </c>
      <c r="G98" s="334" t="s">
        <v>114</v>
      </c>
      <c r="H98" s="82">
        <v>99.5</v>
      </c>
      <c r="I98" s="82">
        <v>0</v>
      </c>
      <c r="J98" s="82"/>
      <c r="K98" s="691">
        <f t="shared" si="3"/>
        <v>99.5</v>
      </c>
    </row>
    <row r="99" spans="1:11" s="12" customFormat="1" ht="29.25" customHeight="1">
      <c r="A99" s="157"/>
      <c r="B99" s="265" t="s">
        <v>354</v>
      </c>
      <c r="C99" s="538" t="s">
        <v>17</v>
      </c>
      <c r="D99" s="538"/>
      <c r="E99" s="291" t="s">
        <v>237</v>
      </c>
      <c r="F99" s="291" t="s">
        <v>55</v>
      </c>
      <c r="G99" s="334" t="s">
        <v>114</v>
      </c>
      <c r="H99" s="82">
        <v>23.6</v>
      </c>
      <c r="I99" s="82">
        <v>0</v>
      </c>
      <c r="J99" s="82"/>
      <c r="K99" s="691">
        <f t="shared" si="3"/>
        <v>23.6</v>
      </c>
    </row>
    <row r="100" spans="1:11" s="12" customFormat="1" ht="29.25" customHeight="1">
      <c r="A100" s="157"/>
      <c r="B100" s="265" t="s">
        <v>355</v>
      </c>
      <c r="C100" s="538" t="s">
        <v>17</v>
      </c>
      <c r="D100" s="538"/>
      <c r="E100" s="291" t="s">
        <v>237</v>
      </c>
      <c r="F100" s="291" t="s">
        <v>55</v>
      </c>
      <c r="G100" s="334" t="s">
        <v>114</v>
      </c>
      <c r="H100" s="82">
        <v>99.7</v>
      </c>
      <c r="I100" s="82">
        <v>0</v>
      </c>
      <c r="J100" s="82"/>
      <c r="K100" s="691">
        <f t="shared" si="3"/>
        <v>99.7</v>
      </c>
    </row>
    <row r="101" spans="1:11" s="12" customFormat="1" ht="30" customHeight="1">
      <c r="A101" s="157"/>
      <c r="B101" s="265" t="s">
        <v>356</v>
      </c>
      <c r="C101" s="538" t="s">
        <v>17</v>
      </c>
      <c r="D101" s="538"/>
      <c r="E101" s="291" t="s">
        <v>237</v>
      </c>
      <c r="F101" s="291" t="s">
        <v>55</v>
      </c>
      <c r="G101" s="334" t="s">
        <v>114</v>
      </c>
      <c r="H101" s="82">
        <v>99.5</v>
      </c>
      <c r="I101" s="82">
        <v>0</v>
      </c>
      <c r="J101" s="82"/>
      <c r="K101" s="691">
        <f t="shared" si="3"/>
        <v>99.5</v>
      </c>
    </row>
    <row r="102" spans="1:11" s="12" customFormat="1" ht="27.75" customHeight="1">
      <c r="A102" s="340" t="s">
        <v>301</v>
      </c>
      <c r="B102" s="402" t="s">
        <v>302</v>
      </c>
      <c r="C102" s="538" t="s">
        <v>17</v>
      </c>
      <c r="D102" s="538"/>
      <c r="E102" s="291" t="s">
        <v>304</v>
      </c>
      <c r="F102" s="291" t="s">
        <v>55</v>
      </c>
      <c r="G102" s="291" t="s">
        <v>10</v>
      </c>
      <c r="H102" s="266">
        <f>H103</f>
        <v>56.7</v>
      </c>
      <c r="I102" s="266">
        <f>I103</f>
        <v>0</v>
      </c>
      <c r="J102" s="266"/>
      <c r="K102" s="678">
        <f>K103</f>
        <v>56.7</v>
      </c>
    </row>
    <row r="103" spans="1:11" s="12" customFormat="1" ht="25.5" customHeight="1">
      <c r="A103" s="340"/>
      <c r="B103" s="404" t="s">
        <v>303</v>
      </c>
      <c r="C103" s="504"/>
      <c r="D103" s="504"/>
      <c r="E103" s="281"/>
      <c r="F103" s="281"/>
      <c r="G103" s="281"/>
      <c r="H103" s="82">
        <v>56.7</v>
      </c>
      <c r="I103" s="82">
        <v>0</v>
      </c>
      <c r="J103" s="82"/>
      <c r="K103" s="691">
        <f aca="true" t="shared" si="4" ref="K103:K111">H103+I103</f>
        <v>56.7</v>
      </c>
    </row>
    <row r="104" spans="1:11" s="12" customFormat="1" ht="30" customHeight="1">
      <c r="A104" s="340" t="s">
        <v>330</v>
      </c>
      <c r="B104" s="402" t="s">
        <v>328</v>
      </c>
      <c r="C104" s="538"/>
      <c r="D104" s="538"/>
      <c r="E104" s="291"/>
      <c r="F104" s="291"/>
      <c r="G104" s="291"/>
      <c r="H104" s="266">
        <f>H107+H108+H109+H110+H111+H105+H106</f>
        <v>707.9</v>
      </c>
      <c r="I104" s="266">
        <f>I107+I108+I109+I110+I111+I105+I106</f>
        <v>7701</v>
      </c>
      <c r="J104" s="266">
        <f>J107+J108</f>
        <v>0</v>
      </c>
      <c r="K104" s="678">
        <f t="shared" si="4"/>
        <v>8408.9</v>
      </c>
    </row>
    <row r="105" spans="1:11" s="12" customFormat="1" ht="21.75" customHeight="1">
      <c r="A105" s="340"/>
      <c r="B105" s="645" t="s">
        <v>387</v>
      </c>
      <c r="C105" s="509" t="s">
        <v>17</v>
      </c>
      <c r="D105" s="510"/>
      <c r="E105" s="346" t="s">
        <v>309</v>
      </c>
      <c r="F105" s="346" t="s">
        <v>55</v>
      </c>
      <c r="G105" s="346" t="s">
        <v>10</v>
      </c>
      <c r="H105" s="82">
        <v>405</v>
      </c>
      <c r="I105" s="82">
        <v>0</v>
      </c>
      <c r="J105" s="82"/>
      <c r="K105" s="691">
        <f t="shared" si="4"/>
        <v>405</v>
      </c>
    </row>
    <row r="106" spans="1:11" s="12" customFormat="1" ht="21" customHeight="1">
      <c r="A106" s="340"/>
      <c r="B106" s="646"/>
      <c r="C106" s="511" t="s">
        <v>17</v>
      </c>
      <c r="D106" s="512"/>
      <c r="E106" s="346" t="s">
        <v>336</v>
      </c>
      <c r="F106" s="346" t="s">
        <v>55</v>
      </c>
      <c r="G106" s="346" t="s">
        <v>10</v>
      </c>
      <c r="H106" s="82">
        <v>0</v>
      </c>
      <c r="I106" s="82">
        <v>7701</v>
      </c>
      <c r="J106" s="82"/>
      <c r="K106" s="691">
        <f t="shared" si="4"/>
        <v>7701</v>
      </c>
    </row>
    <row r="107" spans="1:11" s="12" customFormat="1" ht="39" customHeight="1">
      <c r="A107" s="340"/>
      <c r="B107" s="404" t="s">
        <v>329</v>
      </c>
      <c r="C107" s="538" t="s">
        <v>17</v>
      </c>
      <c r="D107" s="538"/>
      <c r="E107" s="291" t="s">
        <v>331</v>
      </c>
      <c r="F107" s="291" t="s">
        <v>55</v>
      </c>
      <c r="G107" s="291" t="s">
        <v>114</v>
      </c>
      <c r="H107" s="82">
        <v>20</v>
      </c>
      <c r="I107" s="82">
        <v>0</v>
      </c>
      <c r="J107" s="82"/>
      <c r="K107" s="691">
        <f t="shared" si="4"/>
        <v>20</v>
      </c>
    </row>
    <row r="108" spans="1:11" s="12" customFormat="1" ht="33" customHeight="1">
      <c r="A108" s="340"/>
      <c r="B108" s="404" t="s">
        <v>333</v>
      </c>
      <c r="C108" s="538" t="s">
        <v>17</v>
      </c>
      <c r="D108" s="538"/>
      <c r="E108" s="291" t="s">
        <v>331</v>
      </c>
      <c r="F108" s="291" t="s">
        <v>55</v>
      </c>
      <c r="G108" s="291" t="s">
        <v>114</v>
      </c>
      <c r="H108" s="82">
        <v>62.9</v>
      </c>
      <c r="I108" s="82">
        <v>0</v>
      </c>
      <c r="J108" s="82"/>
      <c r="K108" s="691">
        <f t="shared" si="4"/>
        <v>62.9</v>
      </c>
    </row>
    <row r="109" spans="1:11" s="12" customFormat="1" ht="57.75" customHeight="1">
      <c r="A109" s="340"/>
      <c r="B109" s="404" t="s">
        <v>343</v>
      </c>
      <c r="C109" s="538" t="s">
        <v>17</v>
      </c>
      <c r="D109" s="538"/>
      <c r="E109" s="291" t="s">
        <v>331</v>
      </c>
      <c r="F109" s="291" t="s">
        <v>55</v>
      </c>
      <c r="G109" s="291" t="s">
        <v>114</v>
      </c>
      <c r="H109" s="82">
        <v>23.6</v>
      </c>
      <c r="I109" s="82">
        <v>0</v>
      </c>
      <c r="J109" s="82"/>
      <c r="K109" s="691">
        <f t="shared" si="4"/>
        <v>23.6</v>
      </c>
    </row>
    <row r="110" spans="1:11" s="12" customFormat="1" ht="54" customHeight="1">
      <c r="A110" s="340"/>
      <c r="B110" s="404" t="s">
        <v>358</v>
      </c>
      <c r="C110" s="538" t="s">
        <v>17</v>
      </c>
      <c r="D110" s="538"/>
      <c r="E110" s="291" t="s">
        <v>331</v>
      </c>
      <c r="F110" s="291" t="s">
        <v>55</v>
      </c>
      <c r="G110" s="291" t="s">
        <v>114</v>
      </c>
      <c r="H110" s="82">
        <v>97.8</v>
      </c>
      <c r="I110" s="82">
        <v>0</v>
      </c>
      <c r="J110" s="82"/>
      <c r="K110" s="691">
        <f t="shared" si="4"/>
        <v>97.8</v>
      </c>
    </row>
    <row r="111" spans="1:11" s="12" customFormat="1" ht="56.25" customHeight="1">
      <c r="A111" s="340"/>
      <c r="B111" s="404" t="s">
        <v>359</v>
      </c>
      <c r="C111" s="538" t="s">
        <v>17</v>
      </c>
      <c r="D111" s="538"/>
      <c r="E111" s="291" t="s">
        <v>331</v>
      </c>
      <c r="F111" s="291" t="s">
        <v>55</v>
      </c>
      <c r="G111" s="291" t="s">
        <v>114</v>
      </c>
      <c r="H111" s="82">
        <v>98.6</v>
      </c>
      <c r="I111" s="82">
        <v>0</v>
      </c>
      <c r="J111" s="82"/>
      <c r="K111" s="691">
        <f t="shared" si="4"/>
        <v>98.6</v>
      </c>
    </row>
    <row r="112" spans="1:11" s="12" customFormat="1" ht="32.25" thickBot="1">
      <c r="A112" s="725"/>
      <c r="B112" s="405" t="s">
        <v>104</v>
      </c>
      <c r="C112" s="582" t="s">
        <v>17</v>
      </c>
      <c r="D112" s="582"/>
      <c r="E112" s="344"/>
      <c r="F112" s="344"/>
      <c r="G112" s="344"/>
      <c r="H112" s="262">
        <f>H75+H81+H83+H85+H87+H89+H93+H102+H104</f>
        <v>10512.2</v>
      </c>
      <c r="I112" s="262">
        <f>I75+I81+I83+I85+I87+I89+I93+I102+I104</f>
        <v>62243.7</v>
      </c>
      <c r="J112" s="262" t="e">
        <f>J75+J81+J83+J85+J87</f>
        <v>#REF!</v>
      </c>
      <c r="K112" s="726">
        <f>I112+H112</f>
        <v>72755.9</v>
      </c>
    </row>
    <row r="113" spans="1:11" s="12" customFormat="1" ht="15.75">
      <c r="A113" s="172" t="s">
        <v>32</v>
      </c>
      <c r="B113" s="563" t="s">
        <v>5</v>
      </c>
      <c r="C113" s="563"/>
      <c r="D113" s="563"/>
      <c r="E113" s="563"/>
      <c r="F113" s="563"/>
      <c r="G113" s="563"/>
      <c r="H113" s="173"/>
      <c r="I113" s="173"/>
      <c r="J113" s="173"/>
      <c r="K113" s="175"/>
    </row>
    <row r="114" spans="1:14" s="11" customFormat="1" ht="27">
      <c r="A114" s="157" t="s">
        <v>33</v>
      </c>
      <c r="B114" s="158" t="s">
        <v>243</v>
      </c>
      <c r="C114" s="538"/>
      <c r="D114" s="538"/>
      <c r="E114" s="291"/>
      <c r="F114" s="291"/>
      <c r="G114" s="291"/>
      <c r="H114" s="160">
        <f>SUM(H115:H117)</f>
        <v>5520.4</v>
      </c>
      <c r="I114" s="160">
        <f>SUM(I115:I115)</f>
        <v>0</v>
      </c>
      <c r="J114" s="160">
        <v>0</v>
      </c>
      <c r="K114" s="161">
        <f aca="true" t="shared" si="5" ref="K114:K120">H114+I114</f>
        <v>5520.4</v>
      </c>
      <c r="L114" s="10"/>
      <c r="M114" s="10"/>
      <c r="N114" s="10"/>
    </row>
    <row r="115" spans="1:14" s="11" customFormat="1" ht="15">
      <c r="A115" s="167"/>
      <c r="B115" s="168" t="s">
        <v>194</v>
      </c>
      <c r="C115" s="623" t="s">
        <v>16</v>
      </c>
      <c r="D115" s="623"/>
      <c r="E115" s="397" t="s">
        <v>75</v>
      </c>
      <c r="F115" s="397" t="s">
        <v>55</v>
      </c>
      <c r="G115" s="397" t="s">
        <v>10</v>
      </c>
      <c r="H115" s="170">
        <v>5247.7</v>
      </c>
      <c r="I115" s="170">
        <v>0</v>
      </c>
      <c r="J115" s="179">
        <v>0</v>
      </c>
      <c r="K115" s="171">
        <f t="shared" si="5"/>
        <v>5247.7</v>
      </c>
      <c r="L115" s="10"/>
      <c r="M115" s="10"/>
      <c r="N115" s="10"/>
    </row>
    <row r="116" spans="1:14" s="11" customFormat="1" ht="15">
      <c r="A116" s="727"/>
      <c r="B116" s="184" t="s">
        <v>288</v>
      </c>
      <c r="C116" s="624" t="s">
        <v>16</v>
      </c>
      <c r="D116" s="625"/>
      <c r="E116" s="400" t="s">
        <v>75</v>
      </c>
      <c r="F116" s="400" t="s">
        <v>55</v>
      </c>
      <c r="G116" s="400" t="s">
        <v>10</v>
      </c>
      <c r="H116" s="283">
        <v>228.2</v>
      </c>
      <c r="I116" s="283">
        <v>0</v>
      </c>
      <c r="J116" s="179"/>
      <c r="K116" s="186">
        <f t="shared" si="5"/>
        <v>228.2</v>
      </c>
      <c r="L116" s="10"/>
      <c r="M116" s="10"/>
      <c r="N116" s="10"/>
    </row>
    <row r="117" spans="1:14" s="11" customFormat="1" ht="39.75">
      <c r="A117" s="728"/>
      <c r="B117" s="406" t="s">
        <v>362</v>
      </c>
      <c r="C117" s="595" t="s">
        <v>16</v>
      </c>
      <c r="D117" s="596"/>
      <c r="E117" s="401" t="s">
        <v>75</v>
      </c>
      <c r="F117" s="401" t="s">
        <v>55</v>
      </c>
      <c r="G117" s="401" t="s">
        <v>114</v>
      </c>
      <c r="H117" s="407">
        <v>44.5</v>
      </c>
      <c r="I117" s="407">
        <v>0</v>
      </c>
      <c r="J117" s="261"/>
      <c r="K117" s="186">
        <f t="shared" si="5"/>
        <v>44.5</v>
      </c>
      <c r="L117" s="10"/>
      <c r="M117" s="10"/>
      <c r="N117" s="10"/>
    </row>
    <row r="118" spans="1:14" s="11" customFormat="1" ht="27">
      <c r="A118" s="157" t="s">
        <v>130</v>
      </c>
      <c r="B118" s="158" t="s">
        <v>283</v>
      </c>
      <c r="C118" s="538"/>
      <c r="D118" s="538"/>
      <c r="E118" s="291"/>
      <c r="F118" s="291"/>
      <c r="G118" s="291" t="s">
        <v>10</v>
      </c>
      <c r="H118" s="160">
        <f>H120+H119+H121+H122+H123</f>
        <v>583.5000000000001</v>
      </c>
      <c r="I118" s="160">
        <f>I120+I119+I121+I122</f>
        <v>100</v>
      </c>
      <c r="J118" s="160">
        <v>0</v>
      </c>
      <c r="K118" s="161">
        <f t="shared" si="5"/>
        <v>683.5000000000001</v>
      </c>
      <c r="L118" s="10"/>
      <c r="M118" s="10"/>
      <c r="N118" s="10"/>
    </row>
    <row r="119" spans="1:14" s="11" customFormat="1" ht="15">
      <c r="A119" s="729"/>
      <c r="B119" s="408" t="s">
        <v>195</v>
      </c>
      <c r="C119" s="626" t="s">
        <v>16</v>
      </c>
      <c r="D119" s="627"/>
      <c r="E119" s="392" t="s">
        <v>197</v>
      </c>
      <c r="F119" s="392" t="s">
        <v>364</v>
      </c>
      <c r="G119" s="392" t="s">
        <v>10</v>
      </c>
      <c r="H119" s="409">
        <f>340.3-111.6</f>
        <v>228.70000000000002</v>
      </c>
      <c r="I119" s="409">
        <v>0</v>
      </c>
      <c r="J119" s="410"/>
      <c r="K119" s="730">
        <f t="shared" si="5"/>
        <v>228.70000000000002</v>
      </c>
      <c r="L119" s="10"/>
      <c r="M119" s="10"/>
      <c r="N119" s="10"/>
    </row>
    <row r="120" spans="1:14" s="11" customFormat="1" ht="15">
      <c r="A120" s="731"/>
      <c r="B120" s="181" t="s">
        <v>196</v>
      </c>
      <c r="C120" s="619" t="s">
        <v>16</v>
      </c>
      <c r="D120" s="619"/>
      <c r="E120" s="372" t="s">
        <v>197</v>
      </c>
      <c r="F120" s="372" t="s">
        <v>55</v>
      </c>
      <c r="G120" s="372" t="s">
        <v>10</v>
      </c>
      <c r="H120" s="155">
        <f>151.3-48.6</f>
        <v>102.70000000000002</v>
      </c>
      <c r="I120" s="155">
        <v>0</v>
      </c>
      <c r="J120" s="182"/>
      <c r="K120" s="183">
        <f t="shared" si="5"/>
        <v>102.70000000000002</v>
      </c>
      <c r="L120" s="10"/>
      <c r="M120" s="10"/>
      <c r="N120" s="10"/>
    </row>
    <row r="121" spans="1:14" s="11" customFormat="1" ht="15">
      <c r="A121" s="731"/>
      <c r="B121" s="621" t="s">
        <v>345</v>
      </c>
      <c r="C121" s="586" t="s">
        <v>16</v>
      </c>
      <c r="D121" s="587"/>
      <c r="E121" s="372" t="s">
        <v>350</v>
      </c>
      <c r="F121" s="372" t="s">
        <v>55</v>
      </c>
      <c r="G121" s="372" t="s">
        <v>10</v>
      </c>
      <c r="H121" s="155">
        <v>0</v>
      </c>
      <c r="I121" s="155">
        <v>100</v>
      </c>
      <c r="J121" s="182"/>
      <c r="K121" s="183">
        <f>I121</f>
        <v>100</v>
      </c>
      <c r="L121" s="10"/>
      <c r="M121" s="10"/>
      <c r="N121" s="10"/>
    </row>
    <row r="122" spans="1:14" s="11" customFormat="1" ht="15">
      <c r="A122" s="727"/>
      <c r="B122" s="622"/>
      <c r="C122" s="624" t="s">
        <v>16</v>
      </c>
      <c r="D122" s="625"/>
      <c r="E122" s="400" t="s">
        <v>346</v>
      </c>
      <c r="F122" s="400" t="s">
        <v>55</v>
      </c>
      <c r="G122" s="400" t="s">
        <v>10</v>
      </c>
      <c r="H122" s="283">
        <v>200</v>
      </c>
      <c r="I122" s="283">
        <v>0</v>
      </c>
      <c r="J122" s="185"/>
      <c r="K122" s="186">
        <f>H122</f>
        <v>200</v>
      </c>
      <c r="L122" s="10"/>
      <c r="M122" s="10"/>
      <c r="N122" s="10"/>
    </row>
    <row r="123" spans="1:14" s="11" customFormat="1" ht="15">
      <c r="A123" s="728"/>
      <c r="B123" s="406" t="s">
        <v>300</v>
      </c>
      <c r="C123" s="595" t="s">
        <v>16</v>
      </c>
      <c r="D123" s="596"/>
      <c r="E123" s="401" t="s">
        <v>197</v>
      </c>
      <c r="F123" s="401" t="s">
        <v>55</v>
      </c>
      <c r="G123" s="401" t="s">
        <v>10</v>
      </c>
      <c r="H123" s="407">
        <v>52.1</v>
      </c>
      <c r="I123" s="407">
        <v>0</v>
      </c>
      <c r="J123" s="261"/>
      <c r="K123" s="732">
        <f>I123+H123</f>
        <v>52.1</v>
      </c>
      <c r="L123" s="10"/>
      <c r="M123" s="10"/>
      <c r="N123" s="10"/>
    </row>
    <row r="124" spans="1:14" s="11" customFormat="1" ht="27">
      <c r="A124" s="157" t="s">
        <v>131</v>
      </c>
      <c r="B124" s="158" t="s">
        <v>278</v>
      </c>
      <c r="C124" s="538" t="s">
        <v>16</v>
      </c>
      <c r="D124" s="538"/>
      <c r="E124" s="291" t="s">
        <v>199</v>
      </c>
      <c r="F124" s="291" t="s">
        <v>55</v>
      </c>
      <c r="G124" s="291" t="s">
        <v>10</v>
      </c>
      <c r="H124" s="160">
        <f>SUM(H125:H126)</f>
        <v>387.7</v>
      </c>
      <c r="I124" s="160">
        <f>SUM(I125:I126)</f>
        <v>0</v>
      </c>
      <c r="J124" s="160">
        <v>0</v>
      </c>
      <c r="K124" s="161">
        <f aca="true" t="shared" si="6" ref="K124:K139">H124+I124</f>
        <v>387.7</v>
      </c>
      <c r="L124" s="10"/>
      <c r="M124" s="10"/>
      <c r="N124" s="10"/>
    </row>
    <row r="125" spans="1:14" s="11" customFormat="1" ht="15">
      <c r="A125" s="229"/>
      <c r="B125" s="263" t="s">
        <v>192</v>
      </c>
      <c r="C125" s="628"/>
      <c r="D125" s="628"/>
      <c r="E125" s="392"/>
      <c r="F125" s="392"/>
      <c r="G125" s="392"/>
      <c r="H125" s="264">
        <f>54.8-2</f>
        <v>52.8</v>
      </c>
      <c r="I125" s="264">
        <v>0</v>
      </c>
      <c r="J125" s="179"/>
      <c r="K125" s="180">
        <f t="shared" si="6"/>
        <v>52.8</v>
      </c>
      <c r="L125" s="10"/>
      <c r="M125" s="10"/>
      <c r="N125" s="10"/>
    </row>
    <row r="126" spans="1:14" s="11" customFormat="1" ht="15">
      <c r="A126" s="733"/>
      <c r="B126" s="181" t="s">
        <v>198</v>
      </c>
      <c r="C126" s="620"/>
      <c r="D126" s="620"/>
      <c r="E126" s="309"/>
      <c r="F126" s="309"/>
      <c r="G126" s="309"/>
      <c r="H126" s="155">
        <f>518.5-183.6</f>
        <v>334.9</v>
      </c>
      <c r="I126" s="155">
        <v>0</v>
      </c>
      <c r="J126" s="182"/>
      <c r="K126" s="183">
        <f t="shared" si="6"/>
        <v>334.9</v>
      </c>
      <c r="L126" s="10"/>
      <c r="M126" s="10"/>
      <c r="N126" s="10"/>
    </row>
    <row r="127" spans="1:14" s="11" customFormat="1" ht="39.75">
      <c r="A127" s="157" t="s">
        <v>132</v>
      </c>
      <c r="B127" s="158" t="s">
        <v>279</v>
      </c>
      <c r="C127" s="538"/>
      <c r="D127" s="538"/>
      <c r="E127" s="291"/>
      <c r="F127" s="291"/>
      <c r="G127" s="291"/>
      <c r="H127" s="160">
        <f>H128+H129</f>
        <v>2226.6</v>
      </c>
      <c r="I127" s="160">
        <f>I128</f>
        <v>0</v>
      </c>
      <c r="J127" s="160">
        <v>0</v>
      </c>
      <c r="K127" s="161">
        <f t="shared" si="6"/>
        <v>2226.6</v>
      </c>
      <c r="L127" s="10"/>
      <c r="M127" s="10"/>
      <c r="N127" s="10"/>
    </row>
    <row r="128" spans="1:14" s="11" customFormat="1" ht="15">
      <c r="A128" s="167"/>
      <c r="B128" s="168" t="s">
        <v>200</v>
      </c>
      <c r="C128" s="491" t="s">
        <v>16</v>
      </c>
      <c r="D128" s="491"/>
      <c r="E128" s="295" t="s">
        <v>129</v>
      </c>
      <c r="F128" s="295" t="s">
        <v>55</v>
      </c>
      <c r="G128" s="295" t="s">
        <v>10</v>
      </c>
      <c r="H128" s="170">
        <v>2175.1</v>
      </c>
      <c r="I128" s="170">
        <v>0</v>
      </c>
      <c r="J128" s="125">
        <v>0</v>
      </c>
      <c r="K128" s="171">
        <f t="shared" si="6"/>
        <v>2175.1</v>
      </c>
      <c r="L128" s="10"/>
      <c r="M128" s="10"/>
      <c r="N128" s="10"/>
    </row>
    <row r="129" spans="1:14" s="11" customFormat="1" ht="39.75">
      <c r="A129" s="728"/>
      <c r="B129" s="406" t="s">
        <v>362</v>
      </c>
      <c r="C129" s="594" t="s">
        <v>16</v>
      </c>
      <c r="D129" s="594"/>
      <c r="E129" s="411" t="s">
        <v>129</v>
      </c>
      <c r="F129" s="411" t="s">
        <v>55</v>
      </c>
      <c r="G129" s="411" t="s">
        <v>114</v>
      </c>
      <c r="H129" s="407">
        <v>51.5</v>
      </c>
      <c r="I129" s="407">
        <v>0</v>
      </c>
      <c r="J129" s="261"/>
      <c r="K129" s="732">
        <f t="shared" si="6"/>
        <v>51.5</v>
      </c>
      <c r="L129" s="10"/>
      <c r="M129" s="10"/>
      <c r="N129" s="10"/>
    </row>
    <row r="130" spans="1:14" s="11" customFormat="1" ht="30.75" customHeight="1">
      <c r="A130" s="157" t="s">
        <v>203</v>
      </c>
      <c r="B130" s="282" t="s">
        <v>277</v>
      </c>
      <c r="C130" s="538" t="s">
        <v>16</v>
      </c>
      <c r="D130" s="538"/>
      <c r="E130" s="291" t="s">
        <v>179</v>
      </c>
      <c r="F130" s="291" t="s">
        <v>55</v>
      </c>
      <c r="G130" s="291" t="s">
        <v>10</v>
      </c>
      <c r="H130" s="266">
        <f>H131+H132</f>
        <v>776.1</v>
      </c>
      <c r="I130" s="266">
        <f>I131</f>
        <v>0</v>
      </c>
      <c r="J130" s="266">
        <v>0</v>
      </c>
      <c r="K130" s="678">
        <f t="shared" si="6"/>
        <v>776.1</v>
      </c>
      <c r="L130" s="10"/>
      <c r="M130" s="10"/>
      <c r="N130" s="10"/>
    </row>
    <row r="131" spans="1:14" s="11" customFormat="1" ht="20.25" customHeight="1">
      <c r="A131" s="734"/>
      <c r="B131" s="260" t="s">
        <v>191</v>
      </c>
      <c r="C131" s="506"/>
      <c r="D131" s="506"/>
      <c r="E131" s="306"/>
      <c r="F131" s="306"/>
      <c r="G131" s="306"/>
      <c r="H131" s="125">
        <f>772.4-32.8-79.6</f>
        <v>660</v>
      </c>
      <c r="I131" s="125">
        <v>0</v>
      </c>
      <c r="J131" s="125"/>
      <c r="K131" s="706">
        <f t="shared" si="6"/>
        <v>660</v>
      </c>
      <c r="L131" s="10"/>
      <c r="M131" s="10"/>
      <c r="N131" s="10"/>
    </row>
    <row r="132" spans="1:14" s="11" customFormat="1" ht="30" customHeight="1">
      <c r="A132" s="734"/>
      <c r="B132" s="360" t="s">
        <v>357</v>
      </c>
      <c r="C132" s="590"/>
      <c r="D132" s="591"/>
      <c r="E132" s="311"/>
      <c r="F132" s="311"/>
      <c r="G132" s="311"/>
      <c r="H132" s="179">
        <v>116.1</v>
      </c>
      <c r="I132" s="179">
        <v>0</v>
      </c>
      <c r="J132" s="179"/>
      <c r="K132" s="706">
        <f t="shared" si="6"/>
        <v>116.1</v>
      </c>
      <c r="L132" s="10"/>
      <c r="M132" s="10"/>
      <c r="N132" s="10"/>
    </row>
    <row r="133" spans="1:14" s="11" customFormat="1" ht="65.25" customHeight="1">
      <c r="A133" s="157" t="s">
        <v>134</v>
      </c>
      <c r="B133" s="259" t="s">
        <v>244</v>
      </c>
      <c r="C133" s="538" t="s">
        <v>16</v>
      </c>
      <c r="D133" s="538"/>
      <c r="E133" s="291" t="s">
        <v>185</v>
      </c>
      <c r="F133" s="291" t="s">
        <v>55</v>
      </c>
      <c r="G133" s="291" t="s">
        <v>10</v>
      </c>
      <c r="H133" s="266">
        <f>H136+H134+H135+H137</f>
        <v>965.5999999999999</v>
      </c>
      <c r="I133" s="266">
        <f>I137</f>
        <v>499.8</v>
      </c>
      <c r="J133" s="266">
        <v>0</v>
      </c>
      <c r="K133" s="678">
        <f t="shared" si="6"/>
        <v>1465.3999999999999</v>
      </c>
      <c r="L133" s="10"/>
      <c r="M133" s="10"/>
      <c r="N133" s="10"/>
    </row>
    <row r="134" spans="1:14" s="11" customFormat="1" ht="18.75" customHeight="1">
      <c r="A134" s="723"/>
      <c r="B134" s="284" t="s">
        <v>192</v>
      </c>
      <c r="C134" s="492"/>
      <c r="D134" s="493"/>
      <c r="E134" s="295"/>
      <c r="F134" s="295"/>
      <c r="G134" s="295"/>
      <c r="H134" s="276">
        <f>493.5-150+300-98.7</f>
        <v>544.8</v>
      </c>
      <c r="I134" s="276">
        <v>0</v>
      </c>
      <c r="J134" s="266"/>
      <c r="K134" s="735">
        <f t="shared" si="6"/>
        <v>544.8</v>
      </c>
      <c r="L134" s="10"/>
      <c r="M134" s="10"/>
      <c r="N134" s="10"/>
    </row>
    <row r="135" spans="1:14" s="11" customFormat="1" ht="19.5" customHeight="1">
      <c r="A135" s="736"/>
      <c r="B135" s="286" t="s">
        <v>308</v>
      </c>
      <c r="C135" s="494"/>
      <c r="D135" s="495"/>
      <c r="E135" s="309"/>
      <c r="F135" s="309"/>
      <c r="G135" s="309"/>
      <c r="H135" s="277">
        <f>354.1-56.7</f>
        <v>297.40000000000003</v>
      </c>
      <c r="I135" s="277">
        <v>0</v>
      </c>
      <c r="J135" s="266"/>
      <c r="K135" s="737">
        <f t="shared" si="6"/>
        <v>297.40000000000003</v>
      </c>
      <c r="L135" s="10"/>
      <c r="M135" s="10"/>
      <c r="N135" s="10"/>
    </row>
    <row r="136" spans="1:14" s="11" customFormat="1" ht="17.25" customHeight="1">
      <c r="A136" s="738"/>
      <c r="B136" s="292" t="s">
        <v>193</v>
      </c>
      <c r="C136" s="496"/>
      <c r="D136" s="496"/>
      <c r="E136" s="310"/>
      <c r="F136" s="310"/>
      <c r="G136" s="310"/>
      <c r="H136" s="261">
        <f>312.9+150-300-16.4-23.1</f>
        <v>123.39999999999998</v>
      </c>
      <c r="I136" s="261">
        <v>0</v>
      </c>
      <c r="J136" s="82"/>
      <c r="K136" s="685">
        <f t="shared" si="6"/>
        <v>123.39999999999998</v>
      </c>
      <c r="L136" s="10"/>
      <c r="M136" s="10"/>
      <c r="N136" s="10"/>
    </row>
    <row r="137" spans="1:14" s="11" customFormat="1" ht="17.25" customHeight="1">
      <c r="A137" s="721"/>
      <c r="B137" s="345" t="s">
        <v>300</v>
      </c>
      <c r="C137" s="538" t="s">
        <v>16</v>
      </c>
      <c r="D137" s="538"/>
      <c r="E137" s="346" t="s">
        <v>299</v>
      </c>
      <c r="F137" s="346" t="s">
        <v>55</v>
      </c>
      <c r="G137" s="346" t="s">
        <v>10</v>
      </c>
      <c r="H137" s="293"/>
      <c r="I137" s="293">
        <v>499.8</v>
      </c>
      <c r="J137" s="82"/>
      <c r="K137" s="685">
        <f t="shared" si="6"/>
        <v>499.8</v>
      </c>
      <c r="L137" s="10"/>
      <c r="M137" s="10"/>
      <c r="N137" s="10"/>
    </row>
    <row r="138" spans="1:14" s="11" customFormat="1" ht="42.75" customHeight="1">
      <c r="A138" s="157" t="s">
        <v>204</v>
      </c>
      <c r="B138" s="282" t="s">
        <v>363</v>
      </c>
      <c r="C138" s="538" t="s">
        <v>16</v>
      </c>
      <c r="D138" s="538"/>
      <c r="E138" s="291" t="s">
        <v>202</v>
      </c>
      <c r="F138" s="291" t="s">
        <v>55</v>
      </c>
      <c r="G138" s="291" t="s">
        <v>10</v>
      </c>
      <c r="H138" s="266">
        <f>H139+H140</f>
        <v>734.4</v>
      </c>
      <c r="I138" s="266">
        <f>I139+I140</f>
        <v>0</v>
      </c>
      <c r="J138" s="266">
        <v>0</v>
      </c>
      <c r="K138" s="678">
        <f t="shared" si="6"/>
        <v>734.4</v>
      </c>
      <c r="L138" s="10"/>
      <c r="M138" s="10"/>
      <c r="N138" s="10"/>
    </row>
    <row r="139" spans="1:14" s="11" customFormat="1" ht="24.75" customHeight="1">
      <c r="A139" s="167"/>
      <c r="B139" s="260" t="s">
        <v>198</v>
      </c>
      <c r="C139" s="506"/>
      <c r="D139" s="506"/>
      <c r="E139" s="306"/>
      <c r="F139" s="306"/>
      <c r="G139" s="306"/>
      <c r="H139" s="276">
        <f>459.6-0.1</f>
        <v>459.5</v>
      </c>
      <c r="I139" s="276">
        <v>0</v>
      </c>
      <c r="J139" s="276"/>
      <c r="K139" s="674">
        <f t="shared" si="6"/>
        <v>459.5</v>
      </c>
      <c r="L139" s="10"/>
      <c r="M139" s="10"/>
      <c r="N139" s="10"/>
    </row>
    <row r="140" spans="1:14" s="11" customFormat="1" ht="42" customHeight="1">
      <c r="A140" s="739"/>
      <c r="B140" s="647" t="s">
        <v>423</v>
      </c>
      <c r="C140" s="496"/>
      <c r="D140" s="496"/>
      <c r="E140" s="310"/>
      <c r="F140" s="310"/>
      <c r="G140" s="310"/>
      <c r="H140" s="426">
        <v>274.9</v>
      </c>
      <c r="I140" s="426"/>
      <c r="J140" s="426"/>
      <c r="K140" s="740">
        <f>H140+I140</f>
        <v>274.9</v>
      </c>
      <c r="L140" s="10"/>
      <c r="M140" s="10"/>
      <c r="N140" s="10"/>
    </row>
    <row r="141" spans="1:14" s="11" customFormat="1" ht="33.75" customHeight="1">
      <c r="A141" s="412" t="s">
        <v>205</v>
      </c>
      <c r="B141" s="282" t="s">
        <v>245</v>
      </c>
      <c r="C141" s="513" t="s">
        <v>16</v>
      </c>
      <c r="D141" s="513"/>
      <c r="E141" s="334" t="s">
        <v>201</v>
      </c>
      <c r="F141" s="334" t="s">
        <v>55</v>
      </c>
      <c r="G141" s="334" t="s">
        <v>10</v>
      </c>
      <c r="H141" s="347">
        <f>H142+H143</f>
        <v>2726.6</v>
      </c>
      <c r="I141" s="347">
        <v>0</v>
      </c>
      <c r="J141" s="347"/>
      <c r="K141" s="718">
        <f>H141+I141+J141</f>
        <v>2726.6</v>
      </c>
      <c r="L141" s="10"/>
      <c r="M141" s="10"/>
      <c r="N141" s="10"/>
    </row>
    <row r="142" spans="1:14" s="11" customFormat="1" ht="21" customHeight="1">
      <c r="A142" s="412"/>
      <c r="B142" s="287" t="s">
        <v>317</v>
      </c>
      <c r="C142" s="511"/>
      <c r="D142" s="512"/>
      <c r="E142" s="334"/>
      <c r="F142" s="334"/>
      <c r="G142" s="334"/>
      <c r="H142" s="278">
        <f>734.5-7.1</f>
        <v>727.4</v>
      </c>
      <c r="I142" s="278">
        <v>0</v>
      </c>
      <c r="J142" s="278"/>
      <c r="K142" s="741">
        <f>H142+I142</f>
        <v>727.4</v>
      </c>
      <c r="L142" s="10"/>
      <c r="M142" s="10"/>
      <c r="N142" s="10"/>
    </row>
    <row r="143" spans="1:14" s="11" customFormat="1" ht="21" customHeight="1">
      <c r="A143" s="412"/>
      <c r="B143" s="287" t="s">
        <v>316</v>
      </c>
      <c r="C143" s="342"/>
      <c r="D143" s="343"/>
      <c r="E143" s="334"/>
      <c r="F143" s="334"/>
      <c r="G143" s="334"/>
      <c r="H143" s="278">
        <v>1999.2</v>
      </c>
      <c r="I143" s="278">
        <v>0</v>
      </c>
      <c r="J143" s="348"/>
      <c r="K143" s="741">
        <f>H143+I143</f>
        <v>1999.2</v>
      </c>
      <c r="L143" s="10"/>
      <c r="M143" s="10"/>
      <c r="N143" s="10"/>
    </row>
    <row r="144" spans="1:14" s="11" customFormat="1" ht="21" customHeight="1">
      <c r="A144" s="412" t="s">
        <v>291</v>
      </c>
      <c r="B144" s="282" t="s">
        <v>287</v>
      </c>
      <c r="C144" s="513" t="s">
        <v>16</v>
      </c>
      <c r="D144" s="513"/>
      <c r="E144" s="334" t="s">
        <v>289</v>
      </c>
      <c r="F144" s="334" t="s">
        <v>55</v>
      </c>
      <c r="G144" s="334" t="s">
        <v>10</v>
      </c>
      <c r="H144" s="347">
        <f>H145</f>
        <v>0</v>
      </c>
      <c r="I144" s="347">
        <f>I145</f>
        <v>2160.1</v>
      </c>
      <c r="J144" s="348"/>
      <c r="K144" s="742">
        <f>K145</f>
        <v>2160.1</v>
      </c>
      <c r="L144" s="10"/>
      <c r="M144" s="10"/>
      <c r="N144" s="10"/>
    </row>
    <row r="145" spans="1:14" s="11" customFormat="1" ht="27">
      <c r="A145" s="743"/>
      <c r="B145" s="357" t="s">
        <v>290</v>
      </c>
      <c r="C145" s="578"/>
      <c r="D145" s="579"/>
      <c r="E145" s="358"/>
      <c r="F145" s="358"/>
      <c r="G145" s="358"/>
      <c r="H145" s="359">
        <v>0</v>
      </c>
      <c r="I145" s="359">
        <f>2974-300-195.3-86-120.3-112.2-0.1</f>
        <v>2160.1</v>
      </c>
      <c r="J145" s="348"/>
      <c r="K145" s="744">
        <f>H145+I145</f>
        <v>2160.1</v>
      </c>
      <c r="L145" s="10"/>
      <c r="M145" s="10"/>
      <c r="N145" s="10"/>
    </row>
    <row r="146" spans="1:14" s="11" customFormat="1" ht="27">
      <c r="A146" s="412" t="s">
        <v>321</v>
      </c>
      <c r="B146" s="282" t="s">
        <v>322</v>
      </c>
      <c r="C146" s="513" t="s">
        <v>16</v>
      </c>
      <c r="D146" s="513"/>
      <c r="E146" s="334" t="s">
        <v>326</v>
      </c>
      <c r="F146" s="334" t="s">
        <v>55</v>
      </c>
      <c r="G146" s="334" t="s">
        <v>10</v>
      </c>
      <c r="H146" s="403">
        <f>H147</f>
        <v>0</v>
      </c>
      <c r="I146" s="341">
        <f>I147</f>
        <v>0</v>
      </c>
      <c r="J146" s="341">
        <f>J147</f>
        <v>0</v>
      </c>
      <c r="K146" s="341">
        <f>K147</f>
        <v>0</v>
      </c>
      <c r="L146" s="10"/>
      <c r="M146" s="10"/>
      <c r="N146" s="10"/>
    </row>
    <row r="147" spans="1:14" s="11" customFormat="1" ht="15">
      <c r="A147" s="412"/>
      <c r="B147" s="287" t="s">
        <v>56</v>
      </c>
      <c r="C147" s="513"/>
      <c r="D147" s="513"/>
      <c r="E147" s="413"/>
      <c r="F147" s="413"/>
      <c r="G147" s="413"/>
      <c r="H147" s="414">
        <f>247.2-20+317.9-0.1-545</f>
        <v>0</v>
      </c>
      <c r="I147" s="415">
        <v>0</v>
      </c>
      <c r="J147" s="415"/>
      <c r="K147" s="415">
        <f>H147+I147</f>
        <v>0</v>
      </c>
      <c r="L147" s="10"/>
      <c r="M147" s="10"/>
      <c r="N147" s="10"/>
    </row>
    <row r="148" spans="1:14" s="11" customFormat="1" ht="15">
      <c r="A148" s="412" t="s">
        <v>323</v>
      </c>
      <c r="B148" s="282" t="s">
        <v>324</v>
      </c>
      <c r="C148" s="513" t="s">
        <v>16</v>
      </c>
      <c r="D148" s="513"/>
      <c r="E148" s="334" t="s">
        <v>327</v>
      </c>
      <c r="F148" s="334" t="s">
        <v>55</v>
      </c>
      <c r="G148" s="334" t="s">
        <v>10</v>
      </c>
      <c r="H148" s="403">
        <f>H149</f>
        <v>0</v>
      </c>
      <c r="I148" s="341">
        <f>I149</f>
        <v>0</v>
      </c>
      <c r="J148" s="341">
        <f>J149</f>
        <v>0</v>
      </c>
      <c r="K148" s="341">
        <f>K149</f>
        <v>0</v>
      </c>
      <c r="L148" s="10"/>
      <c r="M148" s="10"/>
      <c r="N148" s="10"/>
    </row>
    <row r="149" spans="1:14" s="11" customFormat="1" ht="15">
      <c r="A149" s="412"/>
      <c r="B149" s="287" t="s">
        <v>325</v>
      </c>
      <c r="C149" s="513"/>
      <c r="D149" s="513"/>
      <c r="E149" s="413"/>
      <c r="F149" s="413"/>
      <c r="G149" s="413"/>
      <c r="H149" s="414">
        <f>430+21.6-451.6</f>
        <v>0</v>
      </c>
      <c r="I149" s="415">
        <v>0</v>
      </c>
      <c r="J149" s="415"/>
      <c r="K149" s="415">
        <f>H149+I149</f>
        <v>0</v>
      </c>
      <c r="L149" s="10"/>
      <c r="M149" s="10"/>
      <c r="N149" s="10"/>
    </row>
    <row r="150" spans="1:14" s="11" customFormat="1" ht="15">
      <c r="A150" s="745" t="s">
        <v>332</v>
      </c>
      <c r="B150" s="259" t="s">
        <v>287</v>
      </c>
      <c r="C150" s="538" t="s">
        <v>16</v>
      </c>
      <c r="D150" s="538"/>
      <c r="E150" s="291" t="s">
        <v>153</v>
      </c>
      <c r="F150" s="291" t="s">
        <v>55</v>
      </c>
      <c r="G150" s="291" t="s">
        <v>114</v>
      </c>
      <c r="H150" s="416">
        <f>H151</f>
        <v>366.5</v>
      </c>
      <c r="I150" s="176">
        <f>I151</f>
        <v>0</v>
      </c>
      <c r="J150" s="176">
        <v>0</v>
      </c>
      <c r="K150" s="197">
        <f>H150+I150</f>
        <v>366.5</v>
      </c>
      <c r="L150" s="10"/>
      <c r="M150" s="10"/>
      <c r="N150" s="10"/>
    </row>
    <row r="151" spans="1:14" s="11" customFormat="1" ht="71.25" customHeight="1">
      <c r="A151" s="746"/>
      <c r="B151" s="360" t="s">
        <v>286</v>
      </c>
      <c r="C151" s="486"/>
      <c r="D151" s="486"/>
      <c r="E151" s="311"/>
      <c r="F151" s="311"/>
      <c r="G151" s="311"/>
      <c r="H151" s="179">
        <f>26.7+339.8</f>
        <v>366.5</v>
      </c>
      <c r="I151" s="179">
        <v>0</v>
      </c>
      <c r="J151" s="179"/>
      <c r="K151" s="692">
        <f>I151+H151</f>
        <v>366.5</v>
      </c>
      <c r="L151" s="10"/>
      <c r="M151" s="10"/>
      <c r="N151" s="10"/>
    </row>
    <row r="152" spans="1:14" s="11" customFormat="1" ht="23.25" customHeight="1">
      <c r="A152" s="412" t="s">
        <v>347</v>
      </c>
      <c r="B152" s="282" t="s">
        <v>348</v>
      </c>
      <c r="C152" s="511" t="s">
        <v>16</v>
      </c>
      <c r="D152" s="512"/>
      <c r="E152" s="334" t="s">
        <v>346</v>
      </c>
      <c r="F152" s="334" t="s">
        <v>55</v>
      </c>
      <c r="G152" s="334" t="s">
        <v>10</v>
      </c>
      <c r="H152" s="266">
        <f>H153</f>
        <v>1300</v>
      </c>
      <c r="I152" s="266">
        <f>I153</f>
        <v>0</v>
      </c>
      <c r="J152" s="266"/>
      <c r="K152" s="678">
        <f>K153</f>
        <v>1300</v>
      </c>
      <c r="L152" s="10"/>
      <c r="M152" s="10"/>
      <c r="N152" s="10"/>
    </row>
    <row r="153" spans="1:14" s="11" customFormat="1" ht="26.25" customHeight="1">
      <c r="A153" s="745"/>
      <c r="B153" s="265" t="s">
        <v>349</v>
      </c>
      <c r="C153" s="590"/>
      <c r="D153" s="591"/>
      <c r="E153" s="281"/>
      <c r="F153" s="281"/>
      <c r="G153" s="281"/>
      <c r="H153" s="82">
        <v>1300</v>
      </c>
      <c r="I153" s="82">
        <v>0</v>
      </c>
      <c r="J153" s="82"/>
      <c r="K153" s="691">
        <f>H153</f>
        <v>1300</v>
      </c>
      <c r="L153" s="10"/>
      <c r="M153" s="10"/>
      <c r="N153" s="10"/>
    </row>
    <row r="154" spans="1:14" s="11" customFormat="1" ht="28.5" customHeight="1">
      <c r="A154" s="412" t="s">
        <v>368</v>
      </c>
      <c r="B154" s="282" t="s">
        <v>371</v>
      </c>
      <c r="C154" s="511" t="s">
        <v>16</v>
      </c>
      <c r="D154" s="512"/>
      <c r="E154" s="334" t="s">
        <v>77</v>
      </c>
      <c r="F154" s="334" t="s">
        <v>55</v>
      </c>
      <c r="G154" s="334" t="s">
        <v>10</v>
      </c>
      <c r="H154" s="266">
        <f>H155+H156+H157</f>
        <v>2676.4</v>
      </c>
      <c r="I154" s="266">
        <f>I155+I156+I157</f>
        <v>0</v>
      </c>
      <c r="J154" s="266"/>
      <c r="K154" s="678">
        <f>H154+I154</f>
        <v>2676.4</v>
      </c>
      <c r="L154" s="10"/>
      <c r="M154" s="10"/>
      <c r="N154" s="10"/>
    </row>
    <row r="155" spans="1:14" s="11" customFormat="1" ht="18.75" customHeight="1">
      <c r="A155" s="673"/>
      <c r="B155" s="260" t="s">
        <v>369</v>
      </c>
      <c r="C155" s="592"/>
      <c r="D155" s="593"/>
      <c r="E155" s="306"/>
      <c r="F155" s="306"/>
      <c r="G155" s="306"/>
      <c r="H155" s="125">
        <v>863.7</v>
      </c>
      <c r="I155" s="125">
        <v>0</v>
      </c>
      <c r="J155" s="125"/>
      <c r="K155" s="706">
        <f>H155</f>
        <v>863.7</v>
      </c>
      <c r="L155" s="10"/>
      <c r="M155" s="10"/>
      <c r="N155" s="10"/>
    </row>
    <row r="156" spans="1:14" s="11" customFormat="1" ht="18.75" customHeight="1">
      <c r="A156" s="675"/>
      <c r="B156" s="313" t="s">
        <v>372</v>
      </c>
      <c r="C156" s="463"/>
      <c r="D156" s="464"/>
      <c r="E156" s="302"/>
      <c r="F156" s="302"/>
      <c r="G156" s="302"/>
      <c r="H156" s="185">
        <v>1512.7</v>
      </c>
      <c r="I156" s="185">
        <v>0</v>
      </c>
      <c r="J156" s="185"/>
      <c r="K156" s="709">
        <f>H156+I156</f>
        <v>1512.7</v>
      </c>
      <c r="L156" s="10"/>
      <c r="M156" s="10"/>
      <c r="N156" s="10"/>
    </row>
    <row r="157" spans="1:14" s="11" customFormat="1" ht="40.5" thickBot="1">
      <c r="A157" s="747"/>
      <c r="B157" s="417" t="s">
        <v>408</v>
      </c>
      <c r="C157" s="418"/>
      <c r="D157" s="419"/>
      <c r="E157" s="420"/>
      <c r="F157" s="420"/>
      <c r="G157" s="420"/>
      <c r="H157" s="421">
        <v>300</v>
      </c>
      <c r="I157" s="421">
        <v>0</v>
      </c>
      <c r="J157" s="421"/>
      <c r="K157" s="748">
        <f>H157+I157</f>
        <v>300</v>
      </c>
      <c r="L157" s="10"/>
      <c r="M157" s="10"/>
      <c r="N157" s="10"/>
    </row>
    <row r="158" spans="1:14" s="11" customFormat="1" ht="32.25" thickBot="1">
      <c r="A158" s="725"/>
      <c r="B158" s="49" t="s">
        <v>97</v>
      </c>
      <c r="C158" s="581" t="s">
        <v>16</v>
      </c>
      <c r="D158" s="581"/>
      <c r="E158" s="349"/>
      <c r="F158" s="349"/>
      <c r="G158" s="349"/>
      <c r="H158" s="50">
        <f>H114+H118+H124+H127+H130+H133+H138+H141+H144+H146+H148+H150+H152+H154</f>
        <v>18263.8</v>
      </c>
      <c r="I158" s="50">
        <f>I114+I118+I124+I127+I130+I133+I138+I141+I144</f>
        <v>2759.8999999999996</v>
      </c>
      <c r="J158" s="50" t="e">
        <f>J141+#REF!</f>
        <v>#REF!</v>
      </c>
      <c r="K158" s="56">
        <f>H158+I158</f>
        <v>21023.699999999997</v>
      </c>
      <c r="L158" s="10"/>
      <c r="M158" s="10"/>
      <c r="N158" s="10"/>
    </row>
    <row r="159" spans="1:14" s="11" customFormat="1" ht="24" customHeight="1">
      <c r="A159" s="172" t="s">
        <v>34</v>
      </c>
      <c r="B159" s="580" t="s">
        <v>6</v>
      </c>
      <c r="C159" s="580"/>
      <c r="D159" s="580"/>
      <c r="E159" s="580"/>
      <c r="F159" s="580"/>
      <c r="G159" s="580"/>
      <c r="H159" s="173"/>
      <c r="I159" s="173"/>
      <c r="J159" s="173"/>
      <c r="K159" s="175"/>
      <c r="L159" s="10"/>
      <c r="M159" s="10"/>
      <c r="N159" s="10"/>
    </row>
    <row r="160" spans="1:14" s="11" customFormat="1" ht="27" customHeight="1">
      <c r="A160" s="157" t="s">
        <v>176</v>
      </c>
      <c r="B160" s="158" t="s">
        <v>229</v>
      </c>
      <c r="C160" s="538" t="s">
        <v>16</v>
      </c>
      <c r="D160" s="538"/>
      <c r="E160" s="291" t="s">
        <v>305</v>
      </c>
      <c r="F160" s="291" t="s">
        <v>55</v>
      </c>
      <c r="G160" s="291" t="s">
        <v>10</v>
      </c>
      <c r="H160" s="176">
        <f>587-587</f>
        <v>0</v>
      </c>
      <c r="I160" s="176">
        <f>I161+I162+I163</f>
        <v>1284.4</v>
      </c>
      <c r="J160" s="176">
        <v>0</v>
      </c>
      <c r="K160" s="161">
        <f aca="true" t="shared" si="7" ref="K160:K180">H160+I160</f>
        <v>1284.4</v>
      </c>
      <c r="L160" s="10"/>
      <c r="M160" s="10"/>
      <c r="N160" s="10"/>
    </row>
    <row r="161" spans="1:14" s="11" customFormat="1" ht="60" customHeight="1">
      <c r="A161" s="733"/>
      <c r="B161" s="263" t="s">
        <v>393</v>
      </c>
      <c r="C161" s="486"/>
      <c r="D161" s="486"/>
      <c r="E161" s="311"/>
      <c r="F161" s="311"/>
      <c r="G161" s="311"/>
      <c r="H161" s="179"/>
      <c r="I161" s="179">
        <f>1559.5-275.1</f>
        <v>1284.4</v>
      </c>
      <c r="J161" s="179"/>
      <c r="K161" s="180">
        <f t="shared" si="7"/>
        <v>1284.4</v>
      </c>
      <c r="L161" s="10"/>
      <c r="M161" s="10"/>
      <c r="N161" s="10"/>
    </row>
    <row r="162" spans="1:14" s="11" customFormat="1" ht="15" customHeight="1">
      <c r="A162" s="733"/>
      <c r="B162" s="181" t="s">
        <v>210</v>
      </c>
      <c r="C162" s="484"/>
      <c r="D162" s="484"/>
      <c r="E162" s="307"/>
      <c r="F162" s="307"/>
      <c r="G162" s="307"/>
      <c r="H162" s="182"/>
      <c r="I162" s="182"/>
      <c r="J162" s="182"/>
      <c r="K162" s="183">
        <f t="shared" si="7"/>
        <v>0</v>
      </c>
      <c r="L162" s="10"/>
      <c r="M162" s="10"/>
      <c r="N162" s="10"/>
    </row>
    <row r="163" spans="1:14" s="11" customFormat="1" ht="15">
      <c r="A163" s="733"/>
      <c r="B163" s="181" t="s">
        <v>211</v>
      </c>
      <c r="C163" s="485"/>
      <c r="D163" s="485"/>
      <c r="E163" s="302"/>
      <c r="F163" s="302"/>
      <c r="G163" s="302"/>
      <c r="H163" s="185"/>
      <c r="I163" s="185"/>
      <c r="J163" s="185"/>
      <c r="K163" s="186">
        <f t="shared" si="7"/>
        <v>0</v>
      </c>
      <c r="L163" s="10"/>
      <c r="M163" s="10"/>
      <c r="N163" s="10"/>
    </row>
    <row r="164" spans="1:14" s="11" customFormat="1" ht="30.75" customHeight="1">
      <c r="A164" s="157" t="s">
        <v>48</v>
      </c>
      <c r="B164" s="158" t="s">
        <v>246</v>
      </c>
      <c r="C164" s="538" t="s">
        <v>16</v>
      </c>
      <c r="D164" s="538"/>
      <c r="E164" s="291"/>
      <c r="F164" s="291" t="s">
        <v>55</v>
      </c>
      <c r="G164" s="291" t="s">
        <v>10</v>
      </c>
      <c r="H164" s="176">
        <f>H165+H167+H166+H168</f>
        <v>61.300000000000054</v>
      </c>
      <c r="I164" s="176">
        <f>I165+I167</f>
        <v>1067.3000000000002</v>
      </c>
      <c r="J164" s="176">
        <v>0</v>
      </c>
      <c r="K164" s="161">
        <f t="shared" si="7"/>
        <v>1128.6000000000001</v>
      </c>
      <c r="L164" s="10"/>
      <c r="M164" s="10"/>
      <c r="N164" s="10"/>
    </row>
    <row r="165" spans="1:14" s="11" customFormat="1" ht="18" customHeight="1">
      <c r="A165" s="229"/>
      <c r="B165" s="357" t="s">
        <v>180</v>
      </c>
      <c r="C165" s="486"/>
      <c r="D165" s="486"/>
      <c r="E165" s="363" t="s">
        <v>305</v>
      </c>
      <c r="F165" s="311"/>
      <c r="G165" s="311"/>
      <c r="H165" s="359">
        <f>762.7-762.7</f>
        <v>0</v>
      </c>
      <c r="I165" s="179">
        <v>538.6</v>
      </c>
      <c r="J165" s="179"/>
      <c r="K165" s="744">
        <f t="shared" si="7"/>
        <v>538.6</v>
      </c>
      <c r="L165" s="10"/>
      <c r="M165" s="10"/>
      <c r="N165" s="10"/>
    </row>
    <row r="166" spans="1:14" s="11" customFormat="1" ht="18" customHeight="1">
      <c r="A166" s="731"/>
      <c r="B166" s="618" t="s">
        <v>224</v>
      </c>
      <c r="C166" s="576"/>
      <c r="D166" s="577"/>
      <c r="E166" s="352" t="s">
        <v>116</v>
      </c>
      <c r="F166" s="350"/>
      <c r="G166" s="350"/>
      <c r="H166" s="277">
        <f>416.8-123.6-14.7-96.1-39.9-95.9</f>
        <v>46.60000000000005</v>
      </c>
      <c r="I166" s="182"/>
      <c r="J166" s="182"/>
      <c r="K166" s="737">
        <f t="shared" si="7"/>
        <v>46.60000000000005</v>
      </c>
      <c r="L166" s="10"/>
      <c r="M166" s="10"/>
      <c r="N166" s="10"/>
    </row>
    <row r="167" spans="1:14" s="11" customFormat="1" ht="18.75" customHeight="1">
      <c r="A167" s="731"/>
      <c r="B167" s="618"/>
      <c r="C167" s="364"/>
      <c r="D167" s="365"/>
      <c r="E167" s="352" t="s">
        <v>305</v>
      </c>
      <c r="F167" s="350"/>
      <c r="G167" s="350"/>
      <c r="H167" s="277"/>
      <c r="I167" s="182">
        <f>739.4-210.7</f>
        <v>528.7</v>
      </c>
      <c r="J167" s="182"/>
      <c r="K167" s="737">
        <f t="shared" si="7"/>
        <v>528.7</v>
      </c>
      <c r="L167" s="10"/>
      <c r="M167" s="10"/>
      <c r="N167" s="10"/>
    </row>
    <row r="168" spans="1:14" s="11" customFormat="1" ht="18.75" customHeight="1">
      <c r="A168" s="728"/>
      <c r="B168" s="292" t="s">
        <v>344</v>
      </c>
      <c r="C168" s="422"/>
      <c r="D168" s="423"/>
      <c r="E168" s="424" t="s">
        <v>116</v>
      </c>
      <c r="F168" s="425"/>
      <c r="G168" s="425"/>
      <c r="H168" s="426">
        <v>14.7</v>
      </c>
      <c r="I168" s="261">
        <v>0</v>
      </c>
      <c r="J168" s="261"/>
      <c r="K168" s="677">
        <f t="shared" si="7"/>
        <v>14.7</v>
      </c>
      <c r="L168" s="10"/>
      <c r="M168" s="10"/>
      <c r="N168" s="10"/>
    </row>
    <row r="169" spans="1:14" s="11" customFormat="1" ht="27.75" customHeight="1">
      <c r="A169" s="157" t="s">
        <v>117</v>
      </c>
      <c r="B169" s="158" t="s">
        <v>249</v>
      </c>
      <c r="C169" s="538" t="s">
        <v>16</v>
      </c>
      <c r="D169" s="538"/>
      <c r="E169" s="291" t="s">
        <v>250</v>
      </c>
      <c r="F169" s="291" t="s">
        <v>55</v>
      </c>
      <c r="G169" s="291" t="s">
        <v>10</v>
      </c>
      <c r="H169" s="266">
        <f>H170</f>
        <v>525</v>
      </c>
      <c r="I169" s="266">
        <f>I170</f>
        <v>0</v>
      </c>
      <c r="J169" s="266">
        <v>0</v>
      </c>
      <c r="K169" s="718">
        <f t="shared" si="7"/>
        <v>525</v>
      </c>
      <c r="L169" s="10"/>
      <c r="M169" s="10"/>
      <c r="N169" s="10"/>
    </row>
    <row r="170" spans="1:14" s="11" customFormat="1" ht="24" customHeight="1">
      <c r="A170" s="167"/>
      <c r="B170" s="260" t="s">
        <v>239</v>
      </c>
      <c r="C170" s="506"/>
      <c r="D170" s="506"/>
      <c r="E170" s="306"/>
      <c r="F170" s="306"/>
      <c r="G170" s="306"/>
      <c r="H170" s="125">
        <v>525</v>
      </c>
      <c r="I170" s="125">
        <v>0</v>
      </c>
      <c r="J170" s="125"/>
      <c r="K170" s="171">
        <f t="shared" si="7"/>
        <v>525</v>
      </c>
      <c r="L170" s="10"/>
      <c r="M170" s="10"/>
      <c r="N170" s="10"/>
    </row>
    <row r="171" spans="1:14" s="11" customFormat="1" ht="31.5" customHeight="1">
      <c r="A171" s="157" t="s">
        <v>148</v>
      </c>
      <c r="B171" s="282" t="s">
        <v>247</v>
      </c>
      <c r="C171" s="538" t="s">
        <v>16</v>
      </c>
      <c r="D171" s="538"/>
      <c r="E171" s="291" t="s">
        <v>181</v>
      </c>
      <c r="F171" s="291" t="s">
        <v>55</v>
      </c>
      <c r="G171" s="291" t="s">
        <v>10</v>
      </c>
      <c r="H171" s="266">
        <f>H172</f>
        <v>74</v>
      </c>
      <c r="I171" s="266">
        <f>I172</f>
        <v>0</v>
      </c>
      <c r="J171" s="266">
        <v>0</v>
      </c>
      <c r="K171" s="718">
        <f t="shared" si="7"/>
        <v>74</v>
      </c>
      <c r="L171" s="10"/>
      <c r="M171" s="10"/>
      <c r="N171" s="10"/>
    </row>
    <row r="172" spans="1:14" s="11" customFormat="1" ht="31.5" customHeight="1">
      <c r="A172" s="162"/>
      <c r="B172" s="287" t="s">
        <v>212</v>
      </c>
      <c r="C172" s="504"/>
      <c r="D172" s="504"/>
      <c r="E172" s="281"/>
      <c r="F172" s="281"/>
      <c r="G172" s="281"/>
      <c r="H172" s="278">
        <f>143.3-69.4+0.1</f>
        <v>74</v>
      </c>
      <c r="I172" s="278">
        <v>0</v>
      </c>
      <c r="J172" s="278"/>
      <c r="K172" s="719">
        <f t="shared" si="7"/>
        <v>74</v>
      </c>
      <c r="L172" s="10"/>
      <c r="M172" s="10"/>
      <c r="N172" s="10"/>
    </row>
    <row r="173" spans="1:14" s="11" customFormat="1" ht="36.75" customHeight="1">
      <c r="A173" s="157" t="s">
        <v>235</v>
      </c>
      <c r="B173" s="282" t="s">
        <v>230</v>
      </c>
      <c r="C173" s="538" t="s">
        <v>16</v>
      </c>
      <c r="D173" s="538"/>
      <c r="E173" s="291" t="s">
        <v>178</v>
      </c>
      <c r="F173" s="291" t="s">
        <v>55</v>
      </c>
      <c r="G173" s="291" t="s">
        <v>10</v>
      </c>
      <c r="H173" s="266">
        <f>H174</f>
        <v>0</v>
      </c>
      <c r="I173" s="266">
        <f>I174</f>
        <v>0</v>
      </c>
      <c r="J173" s="266">
        <v>0</v>
      </c>
      <c r="K173" s="718">
        <f t="shared" si="7"/>
        <v>0</v>
      </c>
      <c r="L173" s="10"/>
      <c r="M173" s="10"/>
      <c r="N173" s="10"/>
    </row>
    <row r="174" spans="1:14" s="11" customFormat="1" ht="20.25" customHeight="1">
      <c r="A174" s="167"/>
      <c r="B174" s="284" t="s">
        <v>240</v>
      </c>
      <c r="C174" s="506"/>
      <c r="D174" s="506"/>
      <c r="E174" s="306"/>
      <c r="F174" s="306"/>
      <c r="G174" s="306"/>
      <c r="H174" s="276">
        <f>1246.6-459.1-787.5</f>
        <v>0</v>
      </c>
      <c r="I174" s="276">
        <v>0</v>
      </c>
      <c r="J174" s="276"/>
      <c r="K174" s="735">
        <f t="shared" si="7"/>
        <v>0</v>
      </c>
      <c r="L174" s="10"/>
      <c r="M174" s="10"/>
      <c r="N174" s="10"/>
    </row>
    <row r="175" spans="1:14" s="11" customFormat="1" ht="27">
      <c r="A175" s="157" t="s">
        <v>338</v>
      </c>
      <c r="B175" s="282" t="s">
        <v>341</v>
      </c>
      <c r="C175" s="538" t="s">
        <v>16</v>
      </c>
      <c r="D175" s="538"/>
      <c r="E175" s="291" t="s">
        <v>342</v>
      </c>
      <c r="F175" s="291" t="s">
        <v>55</v>
      </c>
      <c r="G175" s="291" t="s">
        <v>10</v>
      </c>
      <c r="H175" s="266">
        <f>H176+H177</f>
        <v>123.6</v>
      </c>
      <c r="I175" s="266">
        <f>I176+I177</f>
        <v>0</v>
      </c>
      <c r="J175" s="266">
        <f>J176+J177</f>
        <v>0</v>
      </c>
      <c r="K175" s="678">
        <f t="shared" si="7"/>
        <v>123.6</v>
      </c>
      <c r="L175" s="10"/>
      <c r="M175" s="10"/>
      <c r="N175" s="10"/>
    </row>
    <row r="176" spans="1:14" s="11" customFormat="1" ht="27">
      <c r="A176" s="167"/>
      <c r="B176" s="284" t="s">
        <v>339</v>
      </c>
      <c r="C176" s="506"/>
      <c r="D176" s="506"/>
      <c r="E176" s="306"/>
      <c r="F176" s="306"/>
      <c r="G176" s="306"/>
      <c r="H176" s="276">
        <v>44.1</v>
      </c>
      <c r="I176" s="276"/>
      <c r="J176" s="276"/>
      <c r="K176" s="735">
        <f t="shared" si="7"/>
        <v>44.1</v>
      </c>
      <c r="L176" s="10"/>
      <c r="M176" s="10"/>
      <c r="N176" s="10"/>
    </row>
    <row r="177" spans="1:14" s="11" customFormat="1" ht="27">
      <c r="A177" s="727"/>
      <c r="B177" s="455" t="s">
        <v>340</v>
      </c>
      <c r="C177" s="617"/>
      <c r="D177" s="617"/>
      <c r="E177" s="302"/>
      <c r="F177" s="302"/>
      <c r="G177" s="302"/>
      <c r="H177" s="353">
        <v>79.5</v>
      </c>
      <c r="I177" s="353"/>
      <c r="J177" s="353"/>
      <c r="K177" s="749">
        <f t="shared" si="7"/>
        <v>79.5</v>
      </c>
      <c r="L177" s="10"/>
      <c r="M177" s="10"/>
      <c r="N177" s="10"/>
    </row>
    <row r="178" spans="1:14" s="11" customFormat="1" ht="27">
      <c r="A178" s="157" t="s">
        <v>380</v>
      </c>
      <c r="B178" s="282" t="s">
        <v>381</v>
      </c>
      <c r="C178" s="538" t="s">
        <v>16</v>
      </c>
      <c r="D178" s="538"/>
      <c r="E178" s="291" t="s">
        <v>383</v>
      </c>
      <c r="F178" s="291" t="s">
        <v>55</v>
      </c>
      <c r="G178" s="291" t="s">
        <v>10</v>
      </c>
      <c r="H178" s="266">
        <f>H179</f>
        <v>2200</v>
      </c>
      <c r="I178" s="266">
        <f>I179</f>
        <v>0</v>
      </c>
      <c r="J178" s="266" t="e">
        <f>J179+J180</f>
        <v>#REF!</v>
      </c>
      <c r="K178" s="678">
        <f t="shared" si="7"/>
        <v>2200</v>
      </c>
      <c r="L178" s="10"/>
      <c r="M178" s="10"/>
      <c r="N178" s="10"/>
    </row>
    <row r="179" spans="1:14" s="11" customFormat="1" ht="15.75" thickBot="1">
      <c r="A179" s="229"/>
      <c r="B179" s="357" t="s">
        <v>382</v>
      </c>
      <c r="C179" s="486"/>
      <c r="D179" s="486"/>
      <c r="E179" s="311"/>
      <c r="F179" s="311"/>
      <c r="G179" s="311"/>
      <c r="H179" s="359">
        <f>1000+1200</f>
        <v>2200</v>
      </c>
      <c r="I179" s="359"/>
      <c r="J179" s="359"/>
      <c r="K179" s="744">
        <f t="shared" si="7"/>
        <v>2200</v>
      </c>
      <c r="L179" s="10"/>
      <c r="M179" s="10"/>
      <c r="N179" s="10"/>
    </row>
    <row r="180" spans="1:14" s="11" customFormat="1" ht="37.5" customHeight="1" thickBot="1">
      <c r="A180" s="750"/>
      <c r="B180" s="314" t="s">
        <v>98</v>
      </c>
      <c r="C180" s="585" t="s">
        <v>16</v>
      </c>
      <c r="D180" s="585"/>
      <c r="E180" s="315"/>
      <c r="F180" s="315"/>
      <c r="G180" s="315"/>
      <c r="H180" s="47">
        <f>H160+H164+H169+H171+H173+H175+H178</f>
        <v>2983.9</v>
      </c>
      <c r="I180" s="47">
        <f>I160+I164+I169+I171+I173+I175+I178</f>
        <v>2351.7000000000003</v>
      </c>
      <c r="J180" s="47" t="e">
        <f>J160+J164+#REF!+#REF!+J169+#REF!+#REF!+J171+J173+#REF!+#REF!+#REF!</f>
        <v>#REF!</v>
      </c>
      <c r="K180" s="57">
        <f t="shared" si="7"/>
        <v>5335.6</v>
      </c>
      <c r="L180" s="10"/>
      <c r="M180" s="10"/>
      <c r="N180" s="10"/>
    </row>
    <row r="181" spans="1:14" s="11" customFormat="1" ht="27" customHeight="1" thickBot="1">
      <c r="A181" s="725"/>
      <c r="B181" s="49" t="s">
        <v>23</v>
      </c>
      <c r="C181" s="500" t="s">
        <v>53</v>
      </c>
      <c r="D181" s="501"/>
      <c r="E181" s="43"/>
      <c r="F181" s="43"/>
      <c r="G181" s="296"/>
      <c r="H181" s="297">
        <f>H112+H158+H180</f>
        <v>31759.9</v>
      </c>
      <c r="I181" s="297">
        <f>I112+I158+I180</f>
        <v>67355.3</v>
      </c>
      <c r="J181" s="297" t="e">
        <f>J112+J158+J180</f>
        <v>#REF!</v>
      </c>
      <c r="K181" s="751">
        <f>K112+K158+K180</f>
        <v>99115.2</v>
      </c>
      <c r="L181" s="10"/>
      <c r="M181" s="10"/>
      <c r="N181" s="10"/>
    </row>
    <row r="182" spans="1:14" s="11" customFormat="1" ht="24" customHeight="1" thickBot="1">
      <c r="A182" s="752" t="s">
        <v>142</v>
      </c>
      <c r="B182" s="502" t="s">
        <v>215</v>
      </c>
      <c r="C182" s="502"/>
      <c r="D182" s="502"/>
      <c r="E182" s="502"/>
      <c r="F182" s="502"/>
      <c r="G182" s="267"/>
      <c r="H182" s="268"/>
      <c r="I182" s="268"/>
      <c r="J182" s="268"/>
      <c r="K182" s="753"/>
      <c r="L182" s="10"/>
      <c r="M182" s="10"/>
      <c r="N182" s="10"/>
    </row>
    <row r="183" spans="1:14" s="11" customFormat="1" ht="24" customHeight="1" thickBot="1">
      <c r="A183" s="198" t="s">
        <v>216</v>
      </c>
      <c r="B183" s="497" t="s">
        <v>217</v>
      </c>
      <c r="C183" s="498"/>
      <c r="D183" s="498"/>
      <c r="E183" s="498"/>
      <c r="F183" s="499"/>
      <c r="G183" s="267"/>
      <c r="H183" s="268"/>
      <c r="I183" s="268"/>
      <c r="J183" s="268"/>
      <c r="K183" s="753"/>
      <c r="L183" s="10"/>
      <c r="M183" s="10"/>
      <c r="N183" s="10"/>
    </row>
    <row r="184" spans="1:14" s="11" customFormat="1" ht="30.75" customHeight="1">
      <c r="A184" s="754" t="s">
        <v>38</v>
      </c>
      <c r="B184" s="269" t="s">
        <v>307</v>
      </c>
      <c r="C184" s="482" t="s">
        <v>218</v>
      </c>
      <c r="D184" s="482"/>
      <c r="E184" s="300" t="s">
        <v>231</v>
      </c>
      <c r="F184" s="300" t="s">
        <v>55</v>
      </c>
      <c r="G184" s="300" t="s">
        <v>10</v>
      </c>
      <c r="H184" s="270">
        <f>H185+H186</f>
        <v>420.79999999999995</v>
      </c>
      <c r="I184" s="270">
        <f>I185</f>
        <v>0</v>
      </c>
      <c r="J184" s="270">
        <v>0</v>
      </c>
      <c r="K184" s="715">
        <f>H184+I184</f>
        <v>420.79999999999995</v>
      </c>
      <c r="L184" s="10"/>
      <c r="M184" s="10"/>
      <c r="N184" s="10"/>
    </row>
    <row r="185" spans="1:14" s="11" customFormat="1" ht="17.25" customHeight="1">
      <c r="A185" s="755"/>
      <c r="B185" s="284" t="s">
        <v>306</v>
      </c>
      <c r="C185" s="481"/>
      <c r="D185" s="481"/>
      <c r="E185" s="295"/>
      <c r="F185" s="308"/>
      <c r="G185" s="308"/>
      <c r="H185" s="276">
        <f>97.4-4.7</f>
        <v>92.7</v>
      </c>
      <c r="I185" s="276">
        <f>I186</f>
        <v>0</v>
      </c>
      <c r="J185" s="176">
        <v>0</v>
      </c>
      <c r="K185" s="735">
        <f>H185+I185</f>
        <v>92.7</v>
      </c>
      <c r="L185" s="10"/>
      <c r="M185" s="10"/>
      <c r="N185" s="10"/>
    </row>
    <row r="186" spans="1:14" s="11" customFormat="1" ht="27" thickBot="1">
      <c r="A186" s="756"/>
      <c r="B186" s="313" t="s">
        <v>220</v>
      </c>
      <c r="C186" s="483"/>
      <c r="D186" s="483"/>
      <c r="E186" s="312"/>
      <c r="F186" s="301"/>
      <c r="G186" s="301"/>
      <c r="H186" s="353">
        <f>416.4-88.3</f>
        <v>328.09999999999997</v>
      </c>
      <c r="I186" s="353">
        <v>0</v>
      </c>
      <c r="J186" s="359"/>
      <c r="K186" s="749">
        <f>H186+I186</f>
        <v>328.09999999999997</v>
      </c>
      <c r="L186" s="10"/>
      <c r="M186" s="10"/>
      <c r="N186" s="10"/>
    </row>
    <row r="187" spans="1:14" s="11" customFormat="1" ht="33" customHeight="1" thickBot="1">
      <c r="A187" s="688"/>
      <c r="B187" s="314" t="s">
        <v>219</v>
      </c>
      <c r="C187" s="500" t="s">
        <v>218</v>
      </c>
      <c r="D187" s="501"/>
      <c r="E187" s="298"/>
      <c r="F187" s="298"/>
      <c r="G187" s="298"/>
      <c r="H187" s="47">
        <f>H184</f>
        <v>420.79999999999995</v>
      </c>
      <c r="I187" s="47">
        <f>I184</f>
        <v>0</v>
      </c>
      <c r="J187" s="262">
        <v>0</v>
      </c>
      <c r="K187" s="57">
        <f>H187+I187</f>
        <v>420.79999999999995</v>
      </c>
      <c r="L187" s="10"/>
      <c r="M187" s="10"/>
      <c r="N187" s="10"/>
    </row>
    <row r="188" spans="1:14" s="11" customFormat="1" ht="33" customHeight="1">
      <c r="A188" s="754" t="s">
        <v>58</v>
      </c>
      <c r="B188" s="482" t="s">
        <v>167</v>
      </c>
      <c r="C188" s="482"/>
      <c r="D188" s="482"/>
      <c r="E188" s="482"/>
      <c r="F188" s="482"/>
      <c r="G188" s="256"/>
      <c r="H188" s="329"/>
      <c r="I188" s="329"/>
      <c r="J188" s="320"/>
      <c r="K188" s="757"/>
      <c r="L188" s="10"/>
      <c r="M188" s="10"/>
      <c r="N188" s="10"/>
    </row>
    <row r="189" spans="1:14" s="11" customFormat="1" ht="23.25" customHeight="1">
      <c r="A189" s="716"/>
      <c r="B189" s="503" t="s">
        <v>39</v>
      </c>
      <c r="C189" s="503"/>
      <c r="D189" s="503"/>
      <c r="E189" s="503"/>
      <c r="F189" s="503"/>
      <c r="G189" s="503"/>
      <c r="H189" s="324"/>
      <c r="I189" s="324"/>
      <c r="J189" s="320"/>
      <c r="K189" s="757"/>
      <c r="L189" s="10"/>
      <c r="M189" s="10"/>
      <c r="N189" s="10"/>
    </row>
    <row r="190" spans="1:14" s="11" customFormat="1" ht="33" customHeight="1">
      <c r="A190" s="157" t="s">
        <v>44</v>
      </c>
      <c r="B190" s="381" t="s">
        <v>264</v>
      </c>
      <c r="C190" s="513"/>
      <c r="D190" s="513"/>
      <c r="E190" s="334"/>
      <c r="F190" s="334"/>
      <c r="G190" s="334"/>
      <c r="H190" s="324">
        <f>H191+H192+H193+H194+H195</f>
        <v>5182.8</v>
      </c>
      <c r="I190" s="324">
        <f>I191+I192+I193+I194+I195</f>
        <v>1000</v>
      </c>
      <c r="J190" s="320"/>
      <c r="K190" s="758">
        <f aca="true" t="shared" si="8" ref="K190:K195">H190+I190</f>
        <v>6182.8</v>
      </c>
      <c r="L190" s="10"/>
      <c r="M190" s="10"/>
      <c r="N190" s="10"/>
    </row>
    <row r="191" spans="1:14" s="11" customFormat="1" ht="27.75" customHeight="1">
      <c r="A191" s="723"/>
      <c r="B191" s="427" t="s">
        <v>274</v>
      </c>
      <c r="C191" s="491" t="s">
        <v>160</v>
      </c>
      <c r="D191" s="491"/>
      <c r="E191" s="295" t="s">
        <v>72</v>
      </c>
      <c r="F191" s="295" t="s">
        <v>55</v>
      </c>
      <c r="G191" s="295" t="s">
        <v>10</v>
      </c>
      <c r="H191" s="428">
        <v>2907.5</v>
      </c>
      <c r="I191" s="428">
        <v>0</v>
      </c>
      <c r="J191" s="373"/>
      <c r="K191" s="759">
        <f t="shared" si="8"/>
        <v>2907.5</v>
      </c>
      <c r="L191" s="10"/>
      <c r="M191" s="10"/>
      <c r="N191" s="10"/>
    </row>
    <row r="192" spans="1:14" s="11" customFormat="1" ht="27.75" customHeight="1">
      <c r="A192" s="760"/>
      <c r="B192" s="451" t="s">
        <v>385</v>
      </c>
      <c r="C192" s="635" t="s">
        <v>50</v>
      </c>
      <c r="D192" s="636"/>
      <c r="E192" s="312" t="s">
        <v>384</v>
      </c>
      <c r="F192" s="312" t="s">
        <v>55</v>
      </c>
      <c r="G192" s="312" t="s">
        <v>10</v>
      </c>
      <c r="H192" s="452">
        <v>573.6</v>
      </c>
      <c r="I192" s="452">
        <v>0</v>
      </c>
      <c r="J192" s="453"/>
      <c r="K192" s="761">
        <f t="shared" si="8"/>
        <v>573.6</v>
      </c>
      <c r="L192" s="10"/>
      <c r="M192" s="10"/>
      <c r="N192" s="10"/>
    </row>
    <row r="193" spans="1:14" s="11" customFormat="1" ht="27.75" customHeight="1">
      <c r="A193" s="760"/>
      <c r="B193" s="451" t="s">
        <v>394</v>
      </c>
      <c r="C193" s="635" t="s">
        <v>160</v>
      </c>
      <c r="D193" s="636"/>
      <c r="E193" s="312" t="s">
        <v>350</v>
      </c>
      <c r="F193" s="312" t="s">
        <v>55</v>
      </c>
      <c r="G193" s="312" t="s">
        <v>10</v>
      </c>
      <c r="H193" s="452">
        <v>0</v>
      </c>
      <c r="I193" s="452">
        <v>1000</v>
      </c>
      <c r="J193" s="453"/>
      <c r="K193" s="761">
        <f t="shared" si="8"/>
        <v>1000</v>
      </c>
      <c r="L193" s="10"/>
      <c r="M193" s="10"/>
      <c r="N193" s="10"/>
    </row>
    <row r="194" spans="1:14" s="11" customFormat="1" ht="27.75" customHeight="1">
      <c r="A194" s="760"/>
      <c r="B194" s="451" t="s">
        <v>402</v>
      </c>
      <c r="C194" s="635" t="s">
        <v>160</v>
      </c>
      <c r="D194" s="636"/>
      <c r="E194" s="312" t="s">
        <v>72</v>
      </c>
      <c r="F194" s="312" t="s">
        <v>55</v>
      </c>
      <c r="G194" s="312" t="s">
        <v>10</v>
      </c>
      <c r="H194" s="452">
        <v>1701.7</v>
      </c>
      <c r="I194" s="452">
        <v>0</v>
      </c>
      <c r="J194" s="453"/>
      <c r="K194" s="761">
        <f t="shared" si="8"/>
        <v>1701.7</v>
      </c>
      <c r="L194" s="10"/>
      <c r="M194" s="10"/>
      <c r="N194" s="10"/>
    </row>
    <row r="195" spans="1:14" s="11" customFormat="1" ht="30.75" customHeight="1" thickBot="1">
      <c r="A195" s="198"/>
      <c r="B195" s="451" t="s">
        <v>405</v>
      </c>
      <c r="C195" s="635" t="s">
        <v>160</v>
      </c>
      <c r="D195" s="636"/>
      <c r="E195" s="312" t="s">
        <v>72</v>
      </c>
      <c r="F195" s="312" t="s">
        <v>55</v>
      </c>
      <c r="G195" s="312" t="s">
        <v>10</v>
      </c>
      <c r="H195" s="452">
        <f>1000-1000</f>
        <v>0</v>
      </c>
      <c r="I195" s="452">
        <v>0</v>
      </c>
      <c r="J195" s="453"/>
      <c r="K195" s="761">
        <f t="shared" si="8"/>
        <v>0</v>
      </c>
      <c r="L195" s="10"/>
      <c r="M195" s="10"/>
      <c r="N195" s="10"/>
    </row>
    <row r="196" spans="1:14" s="11" customFormat="1" ht="39" customHeight="1" thickBot="1">
      <c r="A196" s="752"/>
      <c r="B196" s="327" t="s">
        <v>168</v>
      </c>
      <c r="C196" s="472" t="s">
        <v>54</v>
      </c>
      <c r="D196" s="472"/>
      <c r="E196" s="383"/>
      <c r="F196" s="383"/>
      <c r="G196" s="383"/>
      <c r="H196" s="47">
        <f>H190</f>
        <v>5182.8</v>
      </c>
      <c r="I196" s="47">
        <f>I190</f>
        <v>1000</v>
      </c>
      <c r="J196" s="47">
        <f>J190</f>
        <v>0</v>
      </c>
      <c r="K196" s="57">
        <f>K190</f>
        <v>6182.8</v>
      </c>
      <c r="L196" s="10"/>
      <c r="M196" s="10"/>
      <c r="N196" s="10"/>
    </row>
    <row r="197" spans="1:11" s="12" customFormat="1" ht="19.5" customHeight="1">
      <c r="A197" s="198" t="s">
        <v>62</v>
      </c>
      <c r="B197" s="474" t="s">
        <v>43</v>
      </c>
      <c r="C197" s="475"/>
      <c r="D197" s="475"/>
      <c r="E197" s="475"/>
      <c r="F197" s="475"/>
      <c r="G197" s="476"/>
      <c r="H197" s="321"/>
      <c r="I197" s="321"/>
      <c r="J197" s="257"/>
      <c r="K197" s="762"/>
    </row>
    <row r="198" spans="1:11" s="12" customFormat="1" ht="19.5" customHeight="1">
      <c r="A198" s="729" t="s">
        <v>46</v>
      </c>
      <c r="B198" s="477" t="s">
        <v>25</v>
      </c>
      <c r="C198" s="478"/>
      <c r="D198" s="478"/>
      <c r="E198" s="478"/>
      <c r="F198" s="478"/>
      <c r="G198" s="479"/>
      <c r="H198" s="322"/>
      <c r="I198" s="322"/>
      <c r="J198" s="258"/>
      <c r="K198" s="763"/>
    </row>
    <row r="199" spans="1:14" s="11" customFormat="1" ht="21" customHeight="1">
      <c r="A199" s="157" t="s">
        <v>140</v>
      </c>
      <c r="B199" s="303" t="s">
        <v>261</v>
      </c>
      <c r="C199" s="631" t="s">
        <v>26</v>
      </c>
      <c r="D199" s="631"/>
      <c r="E199" s="303" t="s">
        <v>262</v>
      </c>
      <c r="F199" s="303" t="s">
        <v>55</v>
      </c>
      <c r="G199" s="303" t="s">
        <v>10</v>
      </c>
      <c r="H199" s="324">
        <f>H200</f>
        <v>118</v>
      </c>
      <c r="I199" s="324">
        <f>I200</f>
        <v>0</v>
      </c>
      <c r="J199" s="320"/>
      <c r="K199" s="758">
        <f>H199+I199</f>
        <v>118</v>
      </c>
      <c r="L199" s="10"/>
      <c r="M199" s="10"/>
      <c r="N199" s="10"/>
    </row>
    <row r="200" spans="1:14" s="11" customFormat="1" ht="60" customHeight="1" thickBot="1">
      <c r="A200" s="764"/>
      <c r="B200" s="429" t="s">
        <v>263</v>
      </c>
      <c r="C200" s="629"/>
      <c r="D200" s="629"/>
      <c r="E200" s="430"/>
      <c r="F200" s="430"/>
      <c r="G200" s="430"/>
      <c r="H200" s="375">
        <v>118</v>
      </c>
      <c r="I200" s="375">
        <v>0</v>
      </c>
      <c r="J200" s="262"/>
      <c r="K200" s="765">
        <f>H200+I200</f>
        <v>118</v>
      </c>
      <c r="L200" s="10"/>
      <c r="M200" s="10"/>
      <c r="N200" s="10"/>
    </row>
    <row r="201" spans="1:14" s="11" customFormat="1" ht="24.75" customHeight="1" thickBot="1">
      <c r="A201" s="766"/>
      <c r="B201" s="46" t="s">
        <v>105</v>
      </c>
      <c r="C201" s="502" t="s">
        <v>26</v>
      </c>
      <c r="D201" s="502"/>
      <c r="E201" s="299" t="s">
        <v>60</v>
      </c>
      <c r="F201" s="299" t="s">
        <v>55</v>
      </c>
      <c r="G201" s="299" t="s">
        <v>10</v>
      </c>
      <c r="H201" s="325">
        <f>H199</f>
        <v>118</v>
      </c>
      <c r="I201" s="325">
        <f>I199</f>
        <v>0</v>
      </c>
      <c r="J201" s="325">
        <f>J199</f>
        <v>0</v>
      </c>
      <c r="K201" s="767">
        <f>K199</f>
        <v>118</v>
      </c>
      <c r="L201" s="10"/>
      <c r="M201" s="10"/>
      <c r="N201" s="10"/>
    </row>
    <row r="202" spans="1:14" s="11" customFormat="1" ht="24.75" customHeight="1">
      <c r="A202" s="729" t="s">
        <v>410</v>
      </c>
      <c r="B202" s="477" t="s">
        <v>409</v>
      </c>
      <c r="C202" s="478"/>
      <c r="D202" s="478"/>
      <c r="E202" s="478"/>
      <c r="F202" s="478"/>
      <c r="G202" s="479"/>
      <c r="H202" s="322"/>
      <c r="I202" s="322"/>
      <c r="J202" s="258"/>
      <c r="K202" s="763"/>
      <c r="L202" s="10"/>
      <c r="M202" s="10"/>
      <c r="N202" s="10"/>
    </row>
    <row r="203" spans="1:14" s="11" customFormat="1" ht="24.75" customHeight="1">
      <c r="A203" s="157" t="s">
        <v>411</v>
      </c>
      <c r="B203" s="303" t="s">
        <v>414</v>
      </c>
      <c r="C203" s="631" t="s">
        <v>26</v>
      </c>
      <c r="D203" s="631"/>
      <c r="E203" s="303" t="s">
        <v>413</v>
      </c>
      <c r="F203" s="303" t="s">
        <v>55</v>
      </c>
      <c r="G203" s="303" t="s">
        <v>10</v>
      </c>
      <c r="H203" s="324">
        <f>H204+H205</f>
        <v>500</v>
      </c>
      <c r="I203" s="324">
        <f>I204+I205</f>
        <v>1000</v>
      </c>
      <c r="J203" s="324">
        <f>J204+J205</f>
        <v>0</v>
      </c>
      <c r="K203" s="758">
        <f>K204+K205</f>
        <v>1500</v>
      </c>
      <c r="L203" s="10"/>
      <c r="M203" s="10"/>
      <c r="N203" s="10"/>
    </row>
    <row r="204" spans="1:14" s="11" customFormat="1" ht="24.75" customHeight="1">
      <c r="A204" s="768"/>
      <c r="B204" s="648" t="s">
        <v>415</v>
      </c>
      <c r="C204" s="649" t="s">
        <v>26</v>
      </c>
      <c r="D204" s="649"/>
      <c r="E204" s="650" t="s">
        <v>413</v>
      </c>
      <c r="F204" s="650" t="s">
        <v>55</v>
      </c>
      <c r="G204" s="650" t="s">
        <v>10</v>
      </c>
      <c r="H204" s="651">
        <v>500</v>
      </c>
      <c r="I204" s="651">
        <v>0</v>
      </c>
      <c r="J204" s="320"/>
      <c r="K204" s="769">
        <f>H204+I204</f>
        <v>500</v>
      </c>
      <c r="L204" s="10"/>
      <c r="M204" s="10"/>
      <c r="N204" s="10"/>
    </row>
    <row r="205" spans="1:14" s="11" customFormat="1" ht="24.75" customHeight="1" thickBot="1">
      <c r="A205" s="770"/>
      <c r="B205" s="652"/>
      <c r="C205" s="653" t="s">
        <v>26</v>
      </c>
      <c r="D205" s="654"/>
      <c r="E205" s="655" t="s">
        <v>420</v>
      </c>
      <c r="F205" s="655" t="s">
        <v>55</v>
      </c>
      <c r="G205" s="655" t="s">
        <v>10</v>
      </c>
      <c r="H205" s="656">
        <v>0</v>
      </c>
      <c r="I205" s="656">
        <v>1000</v>
      </c>
      <c r="J205" s="657"/>
      <c r="K205" s="771">
        <f>H205+I205</f>
        <v>1000</v>
      </c>
      <c r="L205" s="10"/>
      <c r="M205" s="10"/>
      <c r="N205" s="10"/>
    </row>
    <row r="206" spans="1:14" s="11" customFormat="1" ht="24.75" customHeight="1" thickBot="1">
      <c r="A206" s="766"/>
      <c r="B206" s="46" t="s">
        <v>412</v>
      </c>
      <c r="C206" s="502" t="s">
        <v>26</v>
      </c>
      <c r="D206" s="502"/>
      <c r="E206" s="299" t="s">
        <v>413</v>
      </c>
      <c r="F206" s="299" t="s">
        <v>55</v>
      </c>
      <c r="G206" s="299" t="s">
        <v>10</v>
      </c>
      <c r="H206" s="325">
        <f>H203</f>
        <v>500</v>
      </c>
      <c r="I206" s="325">
        <f>I203</f>
        <v>1000</v>
      </c>
      <c r="J206" s="325">
        <f>J203</f>
        <v>0</v>
      </c>
      <c r="K206" s="767">
        <f>K203</f>
        <v>1500</v>
      </c>
      <c r="L206" s="10"/>
      <c r="M206" s="10"/>
      <c r="N206" s="10"/>
    </row>
    <row r="207" spans="1:14" s="11" customFormat="1" ht="42" customHeight="1" thickBot="1">
      <c r="A207" s="766"/>
      <c r="B207" s="327" t="s">
        <v>45</v>
      </c>
      <c r="C207" s="472" t="s">
        <v>63</v>
      </c>
      <c r="D207" s="472"/>
      <c r="E207" s="431"/>
      <c r="F207" s="431"/>
      <c r="G207" s="431"/>
      <c r="H207" s="328">
        <f>H201+H206</f>
        <v>618</v>
      </c>
      <c r="I207" s="328">
        <f>I201+I206</f>
        <v>1000</v>
      </c>
      <c r="J207" s="328">
        <f>J201</f>
        <v>0</v>
      </c>
      <c r="K207" s="772">
        <f>H207+I207</f>
        <v>1618</v>
      </c>
      <c r="L207" s="10"/>
      <c r="M207" s="10"/>
      <c r="N207" s="10"/>
    </row>
    <row r="208" spans="1:11" s="12" customFormat="1" ht="24" customHeight="1">
      <c r="A208" s="721" t="s">
        <v>141</v>
      </c>
      <c r="B208" s="490" t="s">
        <v>47</v>
      </c>
      <c r="C208" s="490"/>
      <c r="D208" s="490"/>
      <c r="E208" s="490"/>
      <c r="F208" s="490"/>
      <c r="G208" s="271"/>
      <c r="H208" s="257"/>
      <c r="I208" s="257"/>
      <c r="J208" s="257"/>
      <c r="K208" s="773"/>
    </row>
    <row r="209" spans="1:11" s="12" customFormat="1" ht="15">
      <c r="A209" s="157" t="s">
        <v>120</v>
      </c>
      <c r="B209" s="432" t="s">
        <v>418</v>
      </c>
      <c r="C209" s="613" t="s">
        <v>171</v>
      </c>
      <c r="D209" s="613"/>
      <c r="E209" s="433" t="s">
        <v>74</v>
      </c>
      <c r="F209" s="433" t="s">
        <v>55</v>
      </c>
      <c r="G209" s="433" t="s">
        <v>10</v>
      </c>
      <c r="H209" s="366">
        <f>H210+H211</f>
        <v>1869.9</v>
      </c>
      <c r="I209" s="366">
        <f>I210+I211</f>
        <v>0</v>
      </c>
      <c r="J209" s="366"/>
      <c r="K209" s="774">
        <f aca="true" t="shared" si="9" ref="K209:K219">H209+I209</f>
        <v>1869.9</v>
      </c>
    </row>
    <row r="210" spans="1:11" s="12" customFormat="1" ht="15">
      <c r="A210" s="673"/>
      <c r="B210" s="469" t="s">
        <v>417</v>
      </c>
      <c r="C210" s="638"/>
      <c r="D210" s="639"/>
      <c r="E210" s="470"/>
      <c r="F210" s="470"/>
      <c r="G210" s="470"/>
      <c r="H210" s="428">
        <v>1573</v>
      </c>
      <c r="I210" s="428"/>
      <c r="J210" s="428"/>
      <c r="K210" s="759">
        <f>H210+I210</f>
        <v>1573</v>
      </c>
    </row>
    <row r="211" spans="1:11" s="12" customFormat="1" ht="62.25">
      <c r="A211" s="676"/>
      <c r="B211" s="658" t="s">
        <v>419</v>
      </c>
      <c r="C211" s="659"/>
      <c r="D211" s="660"/>
      <c r="E211" s="661"/>
      <c r="F211" s="661"/>
      <c r="G211" s="661"/>
      <c r="H211" s="452">
        <v>296.9</v>
      </c>
      <c r="I211" s="452">
        <v>0</v>
      </c>
      <c r="J211" s="452"/>
      <c r="K211" s="761">
        <f>H211+I211</f>
        <v>296.9</v>
      </c>
    </row>
    <row r="212" spans="1:11" s="12" customFormat="1" ht="15">
      <c r="A212" s="157" t="s">
        <v>265</v>
      </c>
      <c r="B212" s="434" t="s">
        <v>311</v>
      </c>
      <c r="C212" s="613" t="s">
        <v>171</v>
      </c>
      <c r="D212" s="613"/>
      <c r="E212" s="435" t="s">
        <v>74</v>
      </c>
      <c r="F212" s="435" t="s">
        <v>55</v>
      </c>
      <c r="G212" s="435"/>
      <c r="H212" s="367">
        <f>H213+H215+H214</f>
        <v>4789.400000000001</v>
      </c>
      <c r="I212" s="367">
        <f>I213+I215</f>
        <v>0</v>
      </c>
      <c r="J212" s="368"/>
      <c r="K212" s="775">
        <f t="shared" si="9"/>
        <v>4789.400000000001</v>
      </c>
    </row>
    <row r="213" spans="1:11" s="12" customFormat="1" ht="15">
      <c r="A213" s="673"/>
      <c r="B213" s="436" t="s">
        <v>310</v>
      </c>
      <c r="C213" s="437"/>
      <c r="D213" s="438"/>
      <c r="E213" s="439"/>
      <c r="F213" s="439"/>
      <c r="G213" s="439" t="s">
        <v>10</v>
      </c>
      <c r="H213" s="428">
        <f>3902.1+680-680</f>
        <v>3902.1000000000004</v>
      </c>
      <c r="I213" s="428">
        <v>0</v>
      </c>
      <c r="J213" s="428"/>
      <c r="K213" s="759">
        <f t="shared" si="9"/>
        <v>3902.1000000000004</v>
      </c>
    </row>
    <row r="214" spans="1:11" s="12" customFormat="1" ht="30.75">
      <c r="A214" s="675"/>
      <c r="B214" s="662" t="s">
        <v>398</v>
      </c>
      <c r="C214" s="663"/>
      <c r="D214" s="664"/>
      <c r="E214" s="665"/>
      <c r="F214" s="665"/>
      <c r="G214" s="665" t="s">
        <v>10</v>
      </c>
      <c r="H214" s="651">
        <v>680</v>
      </c>
      <c r="I214" s="651">
        <v>0</v>
      </c>
      <c r="J214" s="651"/>
      <c r="K214" s="769">
        <f t="shared" si="9"/>
        <v>680</v>
      </c>
    </row>
    <row r="215" spans="1:11" s="12" customFormat="1" ht="30.75">
      <c r="A215" s="676"/>
      <c r="B215" s="440" t="s">
        <v>312</v>
      </c>
      <c r="C215" s="441"/>
      <c r="D215" s="442"/>
      <c r="E215" s="443"/>
      <c r="F215" s="443"/>
      <c r="G215" s="443" t="s">
        <v>114</v>
      </c>
      <c r="H215" s="444">
        <v>207.3</v>
      </c>
      <c r="I215" s="444">
        <v>0</v>
      </c>
      <c r="J215" s="444"/>
      <c r="K215" s="776">
        <f t="shared" si="9"/>
        <v>207.3</v>
      </c>
    </row>
    <row r="216" spans="1:11" s="12" customFormat="1" ht="15">
      <c r="A216" s="729" t="s">
        <v>275</v>
      </c>
      <c r="B216" s="434" t="s">
        <v>110</v>
      </c>
      <c r="C216" s="616" t="s">
        <v>171</v>
      </c>
      <c r="D216" s="616"/>
      <c r="E216" s="435" t="s">
        <v>74</v>
      </c>
      <c r="F216" s="435" t="s">
        <v>55</v>
      </c>
      <c r="G216" s="435" t="s">
        <v>10</v>
      </c>
      <c r="H216" s="367">
        <f>505+400+468.3+99+98.7</f>
        <v>1571</v>
      </c>
      <c r="I216" s="367">
        <v>0</v>
      </c>
      <c r="J216" s="368"/>
      <c r="K216" s="775">
        <f t="shared" si="9"/>
        <v>1571</v>
      </c>
    </row>
    <row r="217" spans="1:11" s="12" customFormat="1" ht="62.25">
      <c r="A217" s="729" t="s">
        <v>361</v>
      </c>
      <c r="B217" s="434" t="s">
        <v>366</v>
      </c>
      <c r="C217" s="588" t="s">
        <v>171</v>
      </c>
      <c r="D217" s="589"/>
      <c r="E217" s="435" t="s">
        <v>74</v>
      </c>
      <c r="F217" s="435" t="s">
        <v>55</v>
      </c>
      <c r="G217" s="435" t="s">
        <v>114</v>
      </c>
      <c r="H217" s="367">
        <v>126.5</v>
      </c>
      <c r="I217" s="367">
        <v>0</v>
      </c>
      <c r="J217" s="367"/>
      <c r="K217" s="775">
        <f t="shared" si="9"/>
        <v>126.5</v>
      </c>
    </row>
    <row r="218" spans="1:11" s="12" customFormat="1" ht="63" thickBot="1">
      <c r="A218" s="777" t="s">
        <v>391</v>
      </c>
      <c r="B218" s="445" t="s">
        <v>392</v>
      </c>
      <c r="C218" s="630" t="s">
        <v>171</v>
      </c>
      <c r="D218" s="630"/>
      <c r="E218" s="446" t="s">
        <v>74</v>
      </c>
      <c r="F218" s="446" t="s">
        <v>55</v>
      </c>
      <c r="G218" s="446" t="s">
        <v>10</v>
      </c>
      <c r="H218" s="447">
        <v>500</v>
      </c>
      <c r="I218" s="447">
        <v>0</v>
      </c>
      <c r="J218" s="447"/>
      <c r="K218" s="778">
        <f t="shared" si="9"/>
        <v>500</v>
      </c>
    </row>
    <row r="219" spans="1:11" s="12" customFormat="1" ht="34.5" customHeight="1" thickBot="1">
      <c r="A219" s="688"/>
      <c r="B219" s="327" t="s">
        <v>49</v>
      </c>
      <c r="C219" s="611" t="s">
        <v>171</v>
      </c>
      <c r="D219" s="612"/>
      <c r="E219" s="448"/>
      <c r="F219" s="448"/>
      <c r="G219" s="448"/>
      <c r="H219" s="449">
        <f>H209+H212+H216+H217+H218</f>
        <v>8856.800000000001</v>
      </c>
      <c r="I219" s="449">
        <f>I209+I212+I216+I217</f>
        <v>0</v>
      </c>
      <c r="J219" s="449">
        <f>SUM(J209:J216)</f>
        <v>0</v>
      </c>
      <c r="K219" s="779">
        <f t="shared" si="9"/>
        <v>8856.800000000001</v>
      </c>
    </row>
    <row r="220" spans="1:11" s="12" customFormat="1" ht="27.75" customHeight="1">
      <c r="A220" s="754" t="s">
        <v>292</v>
      </c>
      <c r="B220" s="482" t="s">
        <v>143</v>
      </c>
      <c r="C220" s="482"/>
      <c r="D220" s="482"/>
      <c r="E220" s="482"/>
      <c r="F220" s="482"/>
      <c r="G220" s="614"/>
      <c r="H220" s="615"/>
      <c r="I220" s="615"/>
      <c r="J220" s="615"/>
      <c r="K220" s="780"/>
    </row>
    <row r="221" spans="1:11" s="12" customFormat="1" ht="27.75" customHeight="1">
      <c r="A221" s="716"/>
      <c r="B221" s="503" t="s">
        <v>293</v>
      </c>
      <c r="C221" s="503"/>
      <c r="D221" s="503"/>
      <c r="E221" s="503"/>
      <c r="F221" s="503"/>
      <c r="G221" s="503"/>
      <c r="H221" s="324"/>
      <c r="I221" s="324"/>
      <c r="J221" s="374"/>
      <c r="K221" s="781"/>
    </row>
    <row r="222" spans="1:11" s="12" customFormat="1" ht="27.75" customHeight="1">
      <c r="A222" s="157" t="s">
        <v>294</v>
      </c>
      <c r="B222" s="158" t="s">
        <v>295</v>
      </c>
      <c r="C222" s="513" t="s">
        <v>145</v>
      </c>
      <c r="D222" s="513"/>
      <c r="E222" s="334" t="s">
        <v>305</v>
      </c>
      <c r="F222" s="334" t="s">
        <v>55</v>
      </c>
      <c r="G222" s="334" t="s">
        <v>10</v>
      </c>
      <c r="H222" s="324">
        <f>H223</f>
        <v>0</v>
      </c>
      <c r="I222" s="324">
        <f>I223</f>
        <v>0</v>
      </c>
      <c r="J222" s="320"/>
      <c r="K222" s="758">
        <f>K223</f>
        <v>0</v>
      </c>
    </row>
    <row r="223" spans="1:11" s="12" customFormat="1" ht="27.75" customHeight="1">
      <c r="A223" s="157"/>
      <c r="B223" s="354" t="s">
        <v>296</v>
      </c>
      <c r="C223" s="515"/>
      <c r="D223" s="515"/>
      <c r="E223" s="159"/>
      <c r="F223" s="159"/>
      <c r="G223" s="159"/>
      <c r="H223" s="355">
        <v>0</v>
      </c>
      <c r="I223" s="355">
        <f>800-800</f>
        <v>0</v>
      </c>
      <c r="J223" s="320"/>
      <c r="K223" s="782">
        <f>H223+I223</f>
        <v>0</v>
      </c>
    </row>
    <row r="224" spans="1:11" s="12" customFormat="1" ht="33.75" customHeight="1" thickBot="1">
      <c r="A224" s="777"/>
      <c r="B224" s="326" t="s">
        <v>297</v>
      </c>
      <c r="C224" s="473" t="s">
        <v>150</v>
      </c>
      <c r="D224" s="473"/>
      <c r="E224" s="331"/>
      <c r="F224" s="331"/>
      <c r="G224" s="331"/>
      <c r="H224" s="330">
        <f>H222</f>
        <v>0</v>
      </c>
      <c r="I224" s="330">
        <f>I222</f>
        <v>0</v>
      </c>
      <c r="J224" s="330">
        <f>J222</f>
        <v>0</v>
      </c>
      <c r="K224" s="783">
        <f>K222</f>
        <v>0</v>
      </c>
    </row>
    <row r="225" spans="1:11" s="12" customFormat="1" ht="33.75" customHeight="1">
      <c r="A225" s="754" t="s">
        <v>373</v>
      </c>
      <c r="B225" s="482" t="s">
        <v>374</v>
      </c>
      <c r="C225" s="482"/>
      <c r="D225" s="482"/>
      <c r="E225" s="482"/>
      <c r="F225" s="482"/>
      <c r="G225" s="614"/>
      <c r="H225" s="615"/>
      <c r="I225" s="615"/>
      <c r="J225" s="615"/>
      <c r="K225" s="780"/>
    </row>
    <row r="226" spans="1:11" s="12" customFormat="1" ht="66" customHeight="1">
      <c r="A226" s="157" t="s">
        <v>375</v>
      </c>
      <c r="B226" s="450" t="s">
        <v>378</v>
      </c>
      <c r="C226" s="513" t="s">
        <v>376</v>
      </c>
      <c r="D226" s="513"/>
      <c r="E226" s="334" t="s">
        <v>377</v>
      </c>
      <c r="F226" s="334" t="s">
        <v>55</v>
      </c>
      <c r="G226" s="334" t="s">
        <v>114</v>
      </c>
      <c r="H226" s="324">
        <v>40.1</v>
      </c>
      <c r="I226" s="324">
        <v>0</v>
      </c>
      <c r="J226" s="320"/>
      <c r="K226" s="758">
        <f>H226+I226</f>
        <v>40.1</v>
      </c>
    </row>
    <row r="227" spans="1:11" s="12" customFormat="1" ht="39.75">
      <c r="A227" s="157" t="s">
        <v>403</v>
      </c>
      <c r="B227" s="450" t="s">
        <v>424</v>
      </c>
      <c r="C227" s="513" t="s">
        <v>376</v>
      </c>
      <c r="D227" s="513"/>
      <c r="E227" s="334" t="s">
        <v>377</v>
      </c>
      <c r="F227" s="334" t="s">
        <v>55</v>
      </c>
      <c r="G227" s="334" t="s">
        <v>10</v>
      </c>
      <c r="H227" s="324">
        <v>650.3</v>
      </c>
      <c r="I227" s="324">
        <v>0</v>
      </c>
      <c r="J227" s="320"/>
      <c r="K227" s="758">
        <f>H227+I227</f>
        <v>650.3</v>
      </c>
    </row>
    <row r="228" spans="1:11" s="12" customFormat="1" ht="33.75" customHeight="1" thickBot="1">
      <c r="A228" s="784"/>
      <c r="B228" s="51" t="s">
        <v>379</v>
      </c>
      <c r="C228" s="785" t="s">
        <v>228</v>
      </c>
      <c r="D228" s="785"/>
      <c r="E228" s="786"/>
      <c r="F228" s="786"/>
      <c r="G228" s="786"/>
      <c r="H228" s="787">
        <f>H226+H227</f>
        <v>690.4</v>
      </c>
      <c r="I228" s="787">
        <f>I226+I227</f>
        <v>0</v>
      </c>
      <c r="J228" s="787">
        <f>J226</f>
        <v>0</v>
      </c>
      <c r="K228" s="788">
        <f>I228+H228</f>
        <v>690.4</v>
      </c>
    </row>
    <row r="229" spans="1:11" s="12" customFormat="1" ht="30.75" customHeight="1" thickBot="1" thickTop="1">
      <c r="A229" s="289"/>
      <c r="B229" s="541" t="s">
        <v>7</v>
      </c>
      <c r="C229" s="541"/>
      <c r="D229" s="541"/>
      <c r="E229" s="541"/>
      <c r="F229" s="541"/>
      <c r="G229" s="239"/>
      <c r="H229" s="240">
        <f>H181+H187+H196+H207+H219+H224+H228</f>
        <v>47528.700000000004</v>
      </c>
      <c r="I229" s="240">
        <f>I181+I187+I196+I207+I219+I224+I228</f>
        <v>69355.3</v>
      </c>
      <c r="J229" s="240" t="e">
        <f>#REF!+J187+#REF!+#REF!+J219</f>
        <v>#REF!</v>
      </c>
      <c r="K229" s="240">
        <f>H229+I229</f>
        <v>116884</v>
      </c>
    </row>
    <row r="230" spans="1:11" s="13" customFormat="1" ht="55.5" customHeight="1" thickBot="1" thickTop="1">
      <c r="A230" s="489" t="s">
        <v>106</v>
      </c>
      <c r="B230" s="489"/>
      <c r="C230" s="489"/>
      <c r="D230" s="489"/>
      <c r="E230" s="489"/>
      <c r="F230" s="489"/>
      <c r="G230" s="489"/>
      <c r="H230" s="290">
        <f>H71+H229</f>
        <v>70096.6</v>
      </c>
      <c r="I230" s="290">
        <f>I71+I229</f>
        <v>180264.3</v>
      </c>
      <c r="J230" s="290" t="e">
        <f>J71+J229</f>
        <v>#REF!</v>
      </c>
      <c r="K230" s="290">
        <f>H230+I230</f>
        <v>250360.9</v>
      </c>
    </row>
    <row r="231" spans="1:11" ht="12.75">
      <c r="A231" s="5"/>
      <c r="B231" s="14"/>
      <c r="C231" s="15"/>
      <c r="D231" s="15"/>
      <c r="E231" s="15"/>
      <c r="F231" s="15"/>
      <c r="G231" s="15"/>
      <c r="H231" s="15"/>
      <c r="I231" s="15"/>
      <c r="J231" s="15"/>
      <c r="K231" s="6"/>
    </row>
    <row r="232" spans="1:11" ht="12.75">
      <c r="A232" s="2"/>
      <c r="B232" s="2"/>
      <c r="C232" s="16"/>
      <c r="D232" s="16"/>
      <c r="E232" s="16"/>
      <c r="F232" s="16"/>
      <c r="G232" s="16"/>
      <c r="H232" s="16"/>
      <c r="I232" s="16"/>
      <c r="J232" s="16"/>
      <c r="K232" s="17"/>
    </row>
  </sheetData>
  <mergeCells count="225">
    <mergeCell ref="A210:A211"/>
    <mergeCell ref="C210:D210"/>
    <mergeCell ref="C211:D211"/>
    <mergeCell ref="B202:G202"/>
    <mergeCell ref="C203:D203"/>
    <mergeCell ref="C204:D204"/>
    <mergeCell ref="C206:D206"/>
    <mergeCell ref="B204:B205"/>
    <mergeCell ref="A204:A205"/>
    <mergeCell ref="C205:D205"/>
    <mergeCell ref="A94:A95"/>
    <mergeCell ref="C80:D80"/>
    <mergeCell ref="C52:D52"/>
    <mergeCell ref="C85:D85"/>
    <mergeCell ref="C89:D89"/>
    <mergeCell ref="C88:D88"/>
    <mergeCell ref="C87:D87"/>
    <mergeCell ref="C53:D53"/>
    <mergeCell ref="C54:D54"/>
    <mergeCell ref="C59:D59"/>
    <mergeCell ref="B105:B106"/>
    <mergeCell ref="B94:B95"/>
    <mergeCell ref="C97:D97"/>
    <mergeCell ref="C106:D106"/>
    <mergeCell ref="C105:D105"/>
    <mergeCell ref="C99:D99"/>
    <mergeCell ref="C100:D100"/>
    <mergeCell ref="C95:D95"/>
    <mergeCell ref="C101:D101"/>
    <mergeCell ref="C107:D107"/>
    <mergeCell ref="C96:D96"/>
    <mergeCell ref="C102:D102"/>
    <mergeCell ref="C66:D66"/>
    <mergeCell ref="B72:F72"/>
    <mergeCell ref="C94:D94"/>
    <mergeCell ref="C90:D90"/>
    <mergeCell ref="C103:D103"/>
    <mergeCell ref="C104:D104"/>
    <mergeCell ref="C93:D93"/>
    <mergeCell ref="C154:D154"/>
    <mergeCell ref="C155:D155"/>
    <mergeCell ref="C129:D129"/>
    <mergeCell ref="C117:D117"/>
    <mergeCell ref="C123:D123"/>
    <mergeCell ref="C140:D140"/>
    <mergeCell ref="C146:D146"/>
    <mergeCell ref="C145:D145"/>
    <mergeCell ref="C141:D141"/>
    <mergeCell ref="C150:D150"/>
    <mergeCell ref="C70:D70"/>
    <mergeCell ref="B71:F71"/>
    <mergeCell ref="C62:D62"/>
    <mergeCell ref="C75:D75"/>
    <mergeCell ref="B113:G113"/>
    <mergeCell ref="C112:D112"/>
    <mergeCell ref="C77:D77"/>
    <mergeCell ref="C83:D83"/>
    <mergeCell ref="C84:D84"/>
    <mergeCell ref="C81:D81"/>
    <mergeCell ref="C82:D82"/>
    <mergeCell ref="C110:D110"/>
    <mergeCell ref="C108:D108"/>
    <mergeCell ref="C91:D91"/>
    <mergeCell ref="B18:F18"/>
    <mergeCell ref="C30:D30"/>
    <mergeCell ref="C20:D20"/>
    <mergeCell ref="C19:D19"/>
    <mergeCell ref="C29:D29"/>
    <mergeCell ref="C28:D28"/>
    <mergeCell ref="C24:D24"/>
    <mergeCell ref="C23:D23"/>
    <mergeCell ref="C21:D21"/>
    <mergeCell ref="C48:D48"/>
    <mergeCell ref="B50:F50"/>
    <mergeCell ref="B49:F49"/>
    <mergeCell ref="C111:D111"/>
    <mergeCell ref="C98:D98"/>
    <mergeCell ref="C51:D51"/>
    <mergeCell ref="C86:D86"/>
    <mergeCell ref="B78:B79"/>
    <mergeCell ref="C79:D79"/>
    <mergeCell ref="C61:D61"/>
    <mergeCell ref="C151:D151"/>
    <mergeCell ref="C147:D147"/>
    <mergeCell ref="C148:D148"/>
    <mergeCell ref="H14:J14"/>
    <mergeCell ref="B73:F73"/>
    <mergeCell ref="C133:D133"/>
    <mergeCell ref="C124:D124"/>
    <mergeCell ref="C120:D120"/>
    <mergeCell ref="C127:D127"/>
    <mergeCell ref="C132:D132"/>
    <mergeCell ref="C169:D169"/>
    <mergeCell ref="B74:G74"/>
    <mergeCell ref="C114:D114"/>
    <mergeCell ref="C138:D138"/>
    <mergeCell ref="C144:D144"/>
    <mergeCell ref="C136:D136"/>
    <mergeCell ref="C76:D76"/>
    <mergeCell ref="B159:G159"/>
    <mergeCell ref="C158:D158"/>
    <mergeCell ref="C137:D137"/>
    <mergeCell ref="A14:A15"/>
    <mergeCell ref="B17:F17"/>
    <mergeCell ref="G14:G15"/>
    <mergeCell ref="F14:F15"/>
    <mergeCell ref="C14:D15"/>
    <mergeCell ref="B14:B15"/>
    <mergeCell ref="C7:K7"/>
    <mergeCell ref="A10:K10"/>
    <mergeCell ref="A11:K11"/>
    <mergeCell ref="C8:K8"/>
    <mergeCell ref="E1:K1"/>
    <mergeCell ref="B16:F16"/>
    <mergeCell ref="K14:K15"/>
    <mergeCell ref="E14:E15"/>
    <mergeCell ref="C2:K2"/>
    <mergeCell ref="C5:K5"/>
    <mergeCell ref="A12:K12"/>
    <mergeCell ref="C4:K4"/>
    <mergeCell ref="B3:K3"/>
    <mergeCell ref="C6:K6"/>
    <mergeCell ref="A230:G230"/>
    <mergeCell ref="B229:F229"/>
    <mergeCell ref="C219:D219"/>
    <mergeCell ref="B208:F208"/>
    <mergeCell ref="C209:D209"/>
    <mergeCell ref="B220:F220"/>
    <mergeCell ref="B221:G221"/>
    <mergeCell ref="C228:D228"/>
    <mergeCell ref="G220:K220"/>
    <mergeCell ref="G225:K225"/>
    <mergeCell ref="C171:D171"/>
    <mergeCell ref="C174:D174"/>
    <mergeCell ref="C175:D175"/>
    <mergeCell ref="C176:D176"/>
    <mergeCell ref="C173:D173"/>
    <mergeCell ref="C172:D172"/>
    <mergeCell ref="C179:D179"/>
    <mergeCell ref="A213:A215"/>
    <mergeCell ref="C216:D216"/>
    <mergeCell ref="C212:D212"/>
    <mergeCell ref="C207:D207"/>
    <mergeCell ref="C185:D185"/>
    <mergeCell ref="C184:D184"/>
    <mergeCell ref="C186:D186"/>
    <mergeCell ref="C193:D193"/>
    <mergeCell ref="C187:D187"/>
    <mergeCell ref="C164:D164"/>
    <mergeCell ref="B183:F183"/>
    <mergeCell ref="C181:D181"/>
    <mergeCell ref="C166:D166"/>
    <mergeCell ref="B166:B167"/>
    <mergeCell ref="C180:D180"/>
    <mergeCell ref="C170:D170"/>
    <mergeCell ref="C177:D177"/>
    <mergeCell ref="B182:F182"/>
    <mergeCell ref="C178:D178"/>
    <mergeCell ref="C160:D160"/>
    <mergeCell ref="C162:D162"/>
    <mergeCell ref="C163:D163"/>
    <mergeCell ref="C161:D161"/>
    <mergeCell ref="C126:D126"/>
    <mergeCell ref="B121:B122"/>
    <mergeCell ref="C152:D152"/>
    <mergeCell ref="C78:D78"/>
    <mergeCell ref="C109:D109"/>
    <mergeCell ref="C131:D131"/>
    <mergeCell ref="C142:D142"/>
    <mergeCell ref="C115:D115"/>
    <mergeCell ref="C116:D116"/>
    <mergeCell ref="C118:D118"/>
    <mergeCell ref="C119:D119"/>
    <mergeCell ref="C139:D139"/>
    <mergeCell ref="C153:D153"/>
    <mergeCell ref="C149:D149"/>
    <mergeCell ref="C121:D121"/>
    <mergeCell ref="C122:D122"/>
    <mergeCell ref="C125:D125"/>
    <mergeCell ref="C134:D134"/>
    <mergeCell ref="C135:D135"/>
    <mergeCell ref="C130:D130"/>
    <mergeCell ref="C128:D128"/>
    <mergeCell ref="C200:D200"/>
    <mergeCell ref="C218:D218"/>
    <mergeCell ref="C199:D199"/>
    <mergeCell ref="C196:D196"/>
    <mergeCell ref="B197:G197"/>
    <mergeCell ref="B198:G198"/>
    <mergeCell ref="C217:D217"/>
    <mergeCell ref="C194:D194"/>
    <mergeCell ref="C165:D165"/>
    <mergeCell ref="C222:D222"/>
    <mergeCell ref="C223:D223"/>
    <mergeCell ref="C224:D224"/>
    <mergeCell ref="B225:F225"/>
    <mergeCell ref="A24:A28"/>
    <mergeCell ref="A20:A22"/>
    <mergeCell ref="B44:G44"/>
    <mergeCell ref="C45:D45"/>
    <mergeCell ref="C42:D42"/>
    <mergeCell ref="C41:D41"/>
    <mergeCell ref="B40:B41"/>
    <mergeCell ref="C40:D40"/>
    <mergeCell ref="C39:D39"/>
    <mergeCell ref="C36:D36"/>
    <mergeCell ref="C47:D47"/>
    <mergeCell ref="B43:F43"/>
    <mergeCell ref="C46:D46"/>
    <mergeCell ref="C22:D22"/>
    <mergeCell ref="C31:D31"/>
    <mergeCell ref="C35:D35"/>
    <mergeCell ref="B32:F32"/>
    <mergeCell ref="C33:D33"/>
    <mergeCell ref="C34:D34"/>
    <mergeCell ref="A155:A157"/>
    <mergeCell ref="C227:D227"/>
    <mergeCell ref="C195:D195"/>
    <mergeCell ref="B188:F188"/>
    <mergeCell ref="B189:G189"/>
    <mergeCell ref="C190:D190"/>
    <mergeCell ref="C191:D191"/>
    <mergeCell ref="C192:D192"/>
    <mergeCell ref="C201:D201"/>
    <mergeCell ref="C226:D226"/>
  </mergeCells>
  <printOptions horizontalCentered="1"/>
  <pageMargins left="1.1023622047244095" right="0.9055118110236221" top="0.7874015748031497" bottom="0.7874015748031497" header="0.5118110236220472" footer="0.5118110236220472"/>
  <pageSetup fitToHeight="8" fitToWidth="1" horizontalDpi="600" verticalDpi="600" orientation="portrait" paperSize="9" scale="5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2012-12-27T14:13:12Z</cp:lastPrinted>
  <dcterms:created xsi:type="dcterms:W3CDTF">2005-01-13T11:18:31Z</dcterms:created>
  <dcterms:modified xsi:type="dcterms:W3CDTF">2012-12-27T14:13:14Z</dcterms:modified>
  <cp:category/>
  <cp:version/>
  <cp:contentType/>
  <cp:contentStatus/>
</cp:coreProperties>
</file>