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08" windowWidth="11340" windowHeight="6576" firstSheet="1" activeTab="1"/>
  </bookViews>
  <sheets>
    <sheet name="б-т" sheetId="1" r:id="rId1"/>
    <sheet name="табл 13" sheetId="2" r:id="rId2"/>
  </sheets>
  <definedNames>
    <definedName name="_xlnm.Print_Titles" localSheetId="0">'б-т'!$11:$12</definedName>
    <definedName name="_xlnm.Print_Titles" localSheetId="1">'табл 13'!$7:$8</definedName>
  </definedNames>
  <calcPr fullCalcOnLoad="1"/>
</workbook>
</file>

<file path=xl/sharedStrings.xml><?xml version="1.0" encoding="utf-8"?>
<sst xmlns="http://schemas.openxmlformats.org/spreadsheetml/2006/main" count="957" uniqueCount="440">
  <si>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</si>
  <si>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</si>
  <si>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</si>
  <si>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</si>
  <si>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</si>
  <si>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</si>
  <si>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</si>
  <si>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</si>
  <si>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</si>
  <si>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</si>
  <si>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</si>
  <si>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</si>
  <si>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</si>
  <si>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</si>
  <si>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</si>
  <si>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</si>
  <si>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</si>
  <si>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</si>
  <si>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</si>
  <si>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</si>
  <si>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</si>
  <si>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</si>
  <si>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</si>
  <si>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</si>
  <si>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МО Кировский  район Ленинградской области</t>
  </si>
  <si>
    <t>ТЕПЛОСНАБЖЕНИЕ</t>
  </si>
  <si>
    <t>0502</t>
  </si>
  <si>
    <t>МО Отрадненское ГП</t>
  </si>
  <si>
    <t>Ремонт кровли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</si>
  <si>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</si>
  <si>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</si>
  <si>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</si>
  <si>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</si>
  <si>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</si>
  <si>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</si>
  <si>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</si>
  <si>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</si>
  <si>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</si>
  <si>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</si>
  <si>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</si>
  <si>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</si>
  <si>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</si>
  <si>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</si>
  <si>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</si>
  <si>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</si>
  <si>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</si>
  <si>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</si>
  <si>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</si>
  <si>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</si>
  <si>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</si>
  <si>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</si>
  <si>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</si>
  <si>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102 01 02</t>
  </si>
  <si>
    <t>0700</t>
  </si>
  <si>
    <t>0900</t>
  </si>
  <si>
    <t>001</t>
  </si>
  <si>
    <t>Ремонт мягкой кровли</t>
  </si>
  <si>
    <t>МУЗ "Кировская районная центральная больница"</t>
  </si>
  <si>
    <t>2.3</t>
  </si>
  <si>
    <t>500</t>
  </si>
  <si>
    <t>351 31 00</t>
  </si>
  <si>
    <t xml:space="preserve"> МДОУ "Детский сад общеразвивающего вида № 5" п.Мга</t>
  </si>
  <si>
    <t>2.4</t>
  </si>
  <si>
    <t>0500</t>
  </si>
  <si>
    <t>КОСГУ</t>
  </si>
  <si>
    <t>РЕКОНСТРУКЦИЯ И СТРОИТЕЛЬСТВО</t>
  </si>
  <si>
    <t>102 01 01</t>
  </si>
  <si>
    <t>ИТОГО ПО РЕКОНСТРУКЦИИ И СТРОИТЕЛЬСТВУ</t>
  </si>
  <si>
    <t>МОУ ДОД "Детская художественная школа" п.Мга</t>
  </si>
  <si>
    <t>102 01 06</t>
  </si>
  <si>
    <t>420 98 06</t>
  </si>
  <si>
    <t>423 98 02</t>
  </si>
  <si>
    <t>470 98 01</t>
  </si>
  <si>
    <t>351 31 01</t>
  </si>
  <si>
    <t>092 03 07</t>
  </si>
  <si>
    <t>421 98 04</t>
  </si>
  <si>
    <t>УТВЕРЖДЕНА</t>
  </si>
  <si>
    <t>421 98 07</t>
  </si>
  <si>
    <t>2.1.4.</t>
  </si>
  <si>
    <t>СПЕЦИАЛЬНЫЕ ОБЩЕОБРАЗОВАТЕЛЬНЫЕ УЧРЕЖДЕНИЯ</t>
  </si>
  <si>
    <t>МОУ "Молодцовский детский дом"</t>
  </si>
  <si>
    <t>2.1.4-1</t>
  </si>
  <si>
    <t>Наименование объекта</t>
  </si>
  <si>
    <t>1.1.1</t>
  </si>
  <si>
    <t>1.1.1-1</t>
  </si>
  <si>
    <t>1.1.2</t>
  </si>
  <si>
    <t>1.1.2-1</t>
  </si>
  <si>
    <t>Средняя общеобразовательная школа в г.Шлиссельбурге</t>
  </si>
  <si>
    <t>1.1.1-1.1</t>
  </si>
  <si>
    <t>1.1.3</t>
  </si>
  <si>
    <t>1.1.3-1</t>
  </si>
  <si>
    <t>МОУ " Отрадненская средняя  общеобразовательная школа  № 2"</t>
  </si>
  <si>
    <t>Косметический ремонт</t>
  </si>
  <si>
    <t>МОУ " Синявинская  средняя  общеобразовательная школа "</t>
  </si>
  <si>
    <t>Ремонт кровли в детском отделении</t>
  </si>
  <si>
    <t>МОУ " Путиловская средняя общеобразовательная   школа "</t>
  </si>
  <si>
    <t>421 98 11</t>
  </si>
  <si>
    <t>ИТОГО ПО ШКОЛЬНЫМ УЧРЕЖДЕНИЯМ</t>
  </si>
  <si>
    <t xml:space="preserve">ИТОГО ПО ВНЕШКОЛЬНЫМ УЧРЕЖДЕНИЯМ </t>
  </si>
  <si>
    <t>ИТОГО ПО СПЕЦИАЛЬНЫМ ОБЩЕОБРАЗОВАТЕЛЬНЫМ УЧРЕЖДЕНИЯМ</t>
  </si>
  <si>
    <t>Замена полов и дверных блоков</t>
  </si>
  <si>
    <t>Косметический ремонт кабинетов</t>
  </si>
  <si>
    <t>Устройство крыльца, отмостки, АПС, приборов учета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</si>
  <si>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</si>
  <si>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</si>
  <si>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</si>
  <si>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</si>
  <si>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 xml:space="preserve">500 </t>
  </si>
  <si>
    <t>(Приложение 26)</t>
  </si>
  <si>
    <t>МУЗ "Кировская ЦРБ"</t>
  </si>
  <si>
    <t>Ремонт помещений в здании администрации</t>
  </si>
  <si>
    <t>МУ УКС</t>
  </si>
  <si>
    <t>421 98 12</t>
  </si>
  <si>
    <t>Подготовка муниципальных общеобразовательных учреждений и пришкольных спортивных территорий  к новому учебному году</t>
  </si>
  <si>
    <t>226</t>
  </si>
  <si>
    <t>2.1.3-3</t>
  </si>
  <si>
    <t>423 98 03</t>
  </si>
  <si>
    <t>2.1.3-4</t>
  </si>
  <si>
    <t>420 98 15</t>
  </si>
  <si>
    <t>МДОУ "Детский сад присмотра и оздоровления  №34"</t>
  </si>
  <si>
    <t>2.5.1</t>
  </si>
  <si>
    <t xml:space="preserve">решением совета депутатов </t>
  </si>
  <si>
    <t xml:space="preserve"> МО Кировский  район Ленинградской области на 2011 год</t>
  </si>
  <si>
    <t>План на 2011 год                       (тыс. руб.)</t>
  </si>
  <si>
    <t>Разработка ПИР и замена электроснабжения</t>
  </si>
  <si>
    <t>Косметический ремонт помещений</t>
  </si>
  <si>
    <t>Ремонт инженерных сетей</t>
  </si>
  <si>
    <t>Укрепление несущих конструкций здания и укрепление стеновых панелей</t>
  </si>
  <si>
    <t>МОУ "Малуксинская школа-детский сад"</t>
  </si>
  <si>
    <t>421 98 18</t>
  </si>
  <si>
    <t>2.1.2-2</t>
  </si>
  <si>
    <t>2.1.2-3</t>
  </si>
  <si>
    <t>2.1.2-4</t>
  </si>
  <si>
    <t>2.1.2-5</t>
  </si>
  <si>
    <t>2.1.2.-6</t>
  </si>
  <si>
    <t>Ремонт помещений поликлиники</t>
  </si>
  <si>
    <t>Миникотельная №2 ул.Железнодорожная  д.4в- Замена котла ASV-1000</t>
  </si>
  <si>
    <t>Миникотельная №3 ул.Гагарина д.16а-Замена котла РТ-1600</t>
  </si>
  <si>
    <t>Газовая котельная ул.Зарубина д.19а-Капитальный ремонт участка трубопровода ГВС от ТК-17 по ул.Вокзальная д.1</t>
  </si>
  <si>
    <t>МОУДОД "Шлиссельбургская ДМШ"</t>
  </si>
  <si>
    <t>2.4.1-1</t>
  </si>
  <si>
    <t>2.5</t>
  </si>
  <si>
    <t>2.2.</t>
  </si>
  <si>
    <t>КУЛЬТУРА</t>
  </si>
  <si>
    <t>Муниципальное учреждение культуры "Центральная районная библиотека"</t>
  </si>
  <si>
    <t>0801</t>
  </si>
  <si>
    <t>442 98 01</t>
  </si>
  <si>
    <t>Библиотека п.Мга</t>
  </si>
  <si>
    <t>2.1.3-5</t>
  </si>
  <si>
    <t>ВСЕГО ПО КУЛЬТУРЕ</t>
  </si>
  <si>
    <t>0800</t>
  </si>
  <si>
    <t>795 44 03</t>
  </si>
  <si>
    <t>Установка счетчиков по теплоэнергии в рамках ДЦП"Энергосбережение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</si>
  <si>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795 44 02</t>
  </si>
  <si>
    <t>795 44 01</t>
  </si>
  <si>
    <t>795 44 04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</si>
  <si>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</si>
  <si>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</si>
  <si>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2.2.1-2</t>
  </si>
  <si>
    <t>795 45 02</t>
  </si>
  <si>
    <t>0901</t>
  </si>
  <si>
    <t>Строительство средней общеобразовательной школы в г. Шлиссельбург</t>
  </si>
  <si>
    <t>Ремонт инженерных сетей в здании терапевтического комплекса</t>
  </si>
  <si>
    <t xml:space="preserve">Строительство поликлиники на 150 посещений в п.Мга 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</si>
  <si>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</si>
  <si>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</si>
  <si>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</si>
  <si>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</si>
  <si>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</si>
  <si>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Миникотельная №9 ул.Заводская д.15-Замена котла РТ-1600</t>
  </si>
  <si>
    <t>от "24" ноября 2010г. № 72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</si>
  <si>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</si>
  <si>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</si>
  <si>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</si>
  <si>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</si>
  <si>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</si>
  <si>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</si>
  <si>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</si>
  <si>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423 98 05</t>
  </si>
  <si>
    <t>421 98 02</t>
  </si>
  <si>
    <t>Ремонт фасада здания</t>
  </si>
  <si>
    <t>423 98 04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</si>
  <si>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</si>
  <si>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</si>
  <si>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</si>
  <si>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>421 98 01</t>
  </si>
  <si>
    <t>102 01 22</t>
  </si>
  <si>
    <t>федерал.</t>
  </si>
  <si>
    <t>План на 2012год  (тыс. руб.)</t>
  </si>
  <si>
    <t>Ремонт мягкой кровли спортзала и пищеблока</t>
  </si>
  <si>
    <t>Ремонт туалетов</t>
  </si>
  <si>
    <t>Частичный ремонт кровли</t>
  </si>
  <si>
    <t>Капитальный ремонт  кровли</t>
  </si>
  <si>
    <t>Замена полов на 1 и 2 этажах</t>
  </si>
  <si>
    <t>Ремонт потолка в рекреации 2 этажа</t>
  </si>
  <si>
    <t>421 98 03</t>
  </si>
  <si>
    <t>Замена оконных блоков</t>
  </si>
  <si>
    <t>421 98 14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</si>
  <si>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</si>
  <si>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</si>
  <si>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</si>
  <si>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</si>
  <si>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</si>
  <si>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</si>
  <si>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420 98 16</t>
  </si>
  <si>
    <t>420 98 17</t>
  </si>
  <si>
    <t>2.1.1.-6</t>
  </si>
  <si>
    <t>420 98 22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</si>
  <si>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</si>
  <si>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</si>
  <si>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</si>
  <si>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</si>
  <si>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</si>
  <si>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</si>
  <si>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</si>
  <si>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</si>
  <si>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</si>
  <si>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</si>
  <si>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Замена окон, замена радиаторов отопления, ремонт кирпичной кладки стен</t>
  </si>
  <si>
    <t>102 01 18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</si>
  <si>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</si>
  <si>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</si>
  <si>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</si>
  <si>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</si>
  <si>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</si>
  <si>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</si>
  <si>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МБОУ ДОД "Детская художественная школа" п.Мга</t>
  </si>
  <si>
    <t>МБОУ ДОД "Кировская детская музыкальная школа"</t>
  </si>
  <si>
    <t>508 98 00</t>
  </si>
  <si>
    <t>1.1.1-2</t>
  </si>
  <si>
    <t>1.1.1-3</t>
  </si>
  <si>
    <t>1.2.-1</t>
  </si>
  <si>
    <t>2.1.3-6</t>
  </si>
  <si>
    <t>2.1.1.-7</t>
  </si>
  <si>
    <t>420 98 23</t>
  </si>
  <si>
    <t>Дошкольное учреждение п.Назия</t>
  </si>
  <si>
    <t>Устройство покрытия беговой дорожки стадиона</t>
  </si>
  <si>
    <t>Замена кровли</t>
  </si>
  <si>
    <t xml:space="preserve"> МБДОУ "Детский сад комбинированного вида №5" п.Мга</t>
  </si>
  <si>
    <t>МБДОУ "Детский сад комбинированного вида "Теремок"</t>
  </si>
  <si>
    <t>МБОУ "Отрадненская средняя общеобразовательная школа № 2"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</si>
  <si>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</si>
  <si>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"Назиевская средняя общеобразовательная школа"</t>
  </si>
  <si>
    <t>МБОУ ДОД "Шлиссельбургская детская музыкальная школа"</t>
  </si>
  <si>
    <t>МБОУ ДОД "Детская школа искусств" г.Отрадное</t>
  </si>
  <si>
    <t>МБОУ ДОД "Детско-юношеская спортивная школа по футболу"</t>
  </si>
  <si>
    <t>423 98 06</t>
  </si>
  <si>
    <t>1.2.-2</t>
  </si>
  <si>
    <t>1.2.-3</t>
  </si>
  <si>
    <t>1.2.-4</t>
  </si>
  <si>
    <t>338 02 14</t>
  </si>
  <si>
    <t>Детский сад "Березка" в г.Шлиссельбурге-Разработка проектно-сметной документации на реконструкцию детского сада</t>
  </si>
  <si>
    <t>338 02 01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</si>
  <si>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</t>
  </si>
  <si>
    <t>338 02 03</t>
  </si>
  <si>
    <t>Средняя общеобразовательная школа в г.Шлиссельбурге- Доработка проектно-сметной документации на строительство здания средней общеобразовательной школы на 600 учащихся</t>
  </si>
  <si>
    <t>МО Путиловское СП</t>
  </si>
  <si>
    <t>351 31 06</t>
  </si>
  <si>
    <t>Техническая диагностика 2-х паровых котлов ДЕ-6,5/14 с экономайзерами:ст.№1 рег.№28205 и ст.2 рег.28206, установленных в  котельной с.Путилово, ул.Теплая, д.8</t>
  </si>
  <si>
    <t>МБУЗ "Кировская районная центральная больница"</t>
  </si>
  <si>
    <t>2.5.2</t>
  </si>
  <si>
    <t>1.2.-5</t>
  </si>
  <si>
    <t>Разработка проектно-сметной документации на строительство ФАП в дер.Горы</t>
  </si>
  <si>
    <t>в том числе:</t>
  </si>
  <si>
    <t>радиационное обследование</t>
  </si>
  <si>
    <t>обследование и очистка местности от взрывоопасных предметов</t>
  </si>
  <si>
    <t>комплекс землеустроительных работ</t>
  </si>
  <si>
    <t>подготовка и выдача технических условий и исходных технических данных на присоединение к телефонной сети и к сети радиофикации с возможностью оповещения региональной системы ГО и ЧС</t>
  </si>
  <si>
    <t>геологические изыскания</t>
  </si>
  <si>
    <t>капитальный ремонт кровли хирургического корпуса в г.Шлиссельбурге</t>
  </si>
  <si>
    <t>2.5.3</t>
  </si>
  <si>
    <t>338 02 25</t>
  </si>
  <si>
    <t>МБОУ "Кировская гимназия имени Героя Советского Союза Султана Баймагамбетова"</t>
  </si>
  <si>
    <t>МБОУ "Кировская средняя общеобразовательная школа №1"</t>
  </si>
  <si>
    <t>МКОУ для детей дошкольного и младшего школьного возраста " Малуксинская начальная школа - детский сад"</t>
  </si>
  <si>
    <t>МБДОУ "Детский сад комбинированного вида № 34"</t>
  </si>
  <si>
    <t>МБДОУ "Детский сад комбинированного вида "Орешек"</t>
  </si>
  <si>
    <t>МБДОУ "Детский сад комбинированного вида № 36"</t>
  </si>
  <si>
    <t>МКОУ "Молодцовская основная общеобразовательная школа"</t>
  </si>
  <si>
    <t>исследование почвы по химическим, токсигологическим, паразитологическим и микробиологическим показателям на глубину до 2-х метров, проведение замеров физических факторов, заказ фоновых концентраций, заказ климатических характеристик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</si>
  <si>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</si>
  <si>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</si>
  <si>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</si>
  <si>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Ремонт запасного выхода в здании школы</t>
  </si>
  <si>
    <t>521 01 06</t>
  </si>
  <si>
    <t xml:space="preserve">Подготовка муниципальных общеобразовательных учреждений к новому учебному году </t>
  </si>
  <si>
    <t>2.1.2-9</t>
  </si>
  <si>
    <t>2.6</t>
  </si>
  <si>
    <t>УЧРЕЖДЕНИЯ КУЛЬТУРЫ</t>
  </si>
  <si>
    <t>2.6.1</t>
  </si>
  <si>
    <t>МКУК «Центральная межпоселенческая библиотека»</t>
  </si>
  <si>
    <t xml:space="preserve">капитальный ремонт </t>
  </si>
  <si>
    <t>ВСЕГО ПО УЧРЕЖДЕНИЯМ КУЛЬТУРЫ</t>
  </si>
  <si>
    <t>Ремонт полов и инженерных сетей в здании по адресу п.Мга, ул.Донецкая д.13</t>
  </si>
  <si>
    <t>520 15 03</t>
  </si>
  <si>
    <t>Ремонт системы отопления</t>
  </si>
  <si>
    <t>2.1.1.-8</t>
  </si>
  <si>
    <t>МБДОУ "Детский сад комбинированного вида № 37"</t>
  </si>
  <si>
    <t xml:space="preserve">Обследование технического состояния несущих конструкций здания в пределах лестничной клетки </t>
  </si>
  <si>
    <t>420 98 13</t>
  </si>
  <si>
    <t>521 03 07</t>
  </si>
  <si>
    <t>Ремонт  крыльца</t>
  </si>
  <si>
    <t>МКСУ "Социально-реабилитационный центр для несовершеннолетних "Теплый дом"</t>
  </si>
  <si>
    <t>Замена оконных блоков в здании</t>
  </si>
  <si>
    <t>795 03 00</t>
  </si>
  <si>
    <t>Капитальный ремонт здания</t>
  </si>
  <si>
    <t>Здание по ул.Краснофлотская д.26 г.Кировск</t>
  </si>
  <si>
    <t>Установка пожарной, охранной сигнализации и системы оповещения</t>
  </si>
  <si>
    <t>522 41 01</t>
  </si>
  <si>
    <t>1.1.2-2</t>
  </si>
  <si>
    <t>Строительство фельдшерско-акушерского пункта дер.Горы</t>
  </si>
  <si>
    <t>Замена кровельного покрытия здания школы</t>
  </si>
  <si>
    <t>Ремонт мягкой кровли здания школы</t>
  </si>
  <si>
    <t>1.1.3-1.1</t>
  </si>
  <si>
    <t>Разработка проектно-сметной документации внутреннего электроснабжения в здании</t>
  </si>
  <si>
    <t>Разработка проектно-сметной документации на монтаж автоматической установки пожарной сигнализации и системы оповещения в здании</t>
  </si>
  <si>
    <t>2.1.2-10</t>
  </si>
  <si>
    <t>МБОУ "Отрадненская средняя общеобразовательная школа №3"</t>
  </si>
  <si>
    <t>2.1.2-11</t>
  </si>
  <si>
    <t>МКОУ "Шумская СОШ"</t>
  </si>
  <si>
    <t>Замена котла в здании школы</t>
  </si>
  <si>
    <t>421 98 13</t>
  </si>
  <si>
    <t>421 98 10</t>
  </si>
  <si>
    <t>МБДОУ "Детский сад комбинированного вида № 2"</t>
  </si>
  <si>
    <t xml:space="preserve">Составление проектно-сметной документации по монтажу автоматической установке пожарной сигнализации </t>
  </si>
  <si>
    <t>2.1.1.-9</t>
  </si>
  <si>
    <t>420 98 18</t>
  </si>
  <si>
    <t>2.1.2.-12</t>
  </si>
  <si>
    <t xml:space="preserve">Обследование технического состояния несущих конструкций надземной части фрагмента здания </t>
  </si>
  <si>
    <t>экспертиза сметной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</si>
  <si>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</si>
  <si>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522 96 00</t>
  </si>
  <si>
    <t>522 11 00</t>
  </si>
  <si>
    <t>2.1.3-7</t>
  </si>
  <si>
    <t xml:space="preserve">обследование технического состояния несущих конструкций подземной части здания </t>
  </si>
  <si>
    <t xml:space="preserve">обследование технического состояния несущих конструкций надземной части здания </t>
  </si>
  <si>
    <t xml:space="preserve">МБОУ ДОД "Кировская детско-юношеская спортивная  школа" </t>
  </si>
  <si>
    <t>423 98 01</t>
  </si>
  <si>
    <t>Экспертиза сметной документации по объекту "Капитальный ремонт помещений МБДОУ "Детский сад комбинированного вида №2 (3 корпус)</t>
  </si>
  <si>
    <t>Кладка кирпичная</t>
  </si>
  <si>
    <t>Демонтаж и установка забора</t>
  </si>
  <si>
    <t>795 47 00</t>
  </si>
  <si>
    <t>2.1.2-13</t>
  </si>
  <si>
    <t>МБОУ "Лицей г.Отрадное"</t>
  </si>
  <si>
    <t>Установка металлического ограждения</t>
  </si>
  <si>
    <t>070 04 01</t>
  </si>
  <si>
    <t xml:space="preserve">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</t>
  </si>
  <si>
    <t>Экспертиза проектной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</si>
  <si>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</si>
  <si>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</t>
  </si>
  <si>
    <t>Составление смет на капитальный ремонт помещений детского сада п.Назия</t>
  </si>
  <si>
    <t>Составление дефектных ведомостей на капитальный ремонт помещений детского сада п.Назия</t>
  </si>
  <si>
    <t>Ремонт фасада здания по адресу: Ленинградская область, г.Кировск, ул.Кирова, д.8</t>
  </si>
  <si>
    <t>Составление дефектных ведомостей на капитальный ремонт помещений детского сада (3-й корпус) по адресу: Ленинградская область, Кировский район , г.Кировск, ул.Молодежная, д.4</t>
  </si>
  <si>
    <t>Составление смет на капитальный ремонт помещений детского сада (3-й корпус) по адресу: Ленинградская область, Кировский район , г.Кировск, ул.Молодежная, д.4</t>
  </si>
  <si>
    <t>Обследование технического состояния несущих конструкций подземной части незавершенного строительства объекта "Строительство поликлиники на 150 посещений в смену в п.Мга"</t>
  </si>
  <si>
    <t>2.5.4</t>
  </si>
  <si>
    <t>Техническое обследование строительных конструкций кровли здания на предмет дальнейшей эксплуатации здания</t>
  </si>
  <si>
    <t>МБОУ "Шлиссельбургская средняя общеобразовательная школа № 1 с углубленным изучением отдельных предметов"</t>
  </si>
  <si>
    <t xml:space="preserve">001 </t>
  </si>
  <si>
    <t xml:space="preserve">Ремонт с очисткой наружных сетей канализации </t>
  </si>
  <si>
    <t>Техническое обследование строительных конструкций здания автовокзала, расположенного по адресу: г.Кировск, ул.Набережная, д.6а</t>
  </si>
  <si>
    <t xml:space="preserve">Ремонт наружной канализации здания </t>
  </si>
  <si>
    <t>2.1.2-14</t>
  </si>
  <si>
    <t>Ремонт системы отопления в здании</t>
  </si>
  <si>
    <t>размножение проектно-сметной документации для строительства фельдшерско-акушерского пункта</t>
  </si>
  <si>
    <t>МКОУ "Синявинская средняя общеобразовательная школа"</t>
  </si>
  <si>
    <t>Косметический ремонт помещения групп 10 и 11 в здании</t>
  </si>
  <si>
    <t>2.7</t>
  </si>
  <si>
    <t>ДОРОЖНОЕ ХОЗЯЙСТВО (ДОРОЖНЫЕ ФОНДЫ)</t>
  </si>
  <si>
    <t>2.7.1</t>
  </si>
  <si>
    <t>0409</t>
  </si>
  <si>
    <t>315 01 02</t>
  </si>
  <si>
    <t>Экспертиза соответствия требованиям действующего законодательства, нормативным документам и исходным данным сметной документации «Ремонт автомобильной дороги в д.Леднево Кировского района ЛО»</t>
  </si>
  <si>
    <t>ВСЕГО ПО ДОРОЖНОМУ ХОЗЯЙСТВУ</t>
  </si>
  <si>
    <t>2.1.3-8</t>
  </si>
  <si>
    <t>МБОУ ДОД "Кировский Центр детского творчества "Юность"</t>
  </si>
  <si>
    <t>Ремонт помещений</t>
  </si>
  <si>
    <t>423 98 08</t>
  </si>
  <si>
    <t>471 98 01</t>
  </si>
  <si>
    <t>ремонт помещений (подвальное помещение) по адресу: г.Кировск, ул.Северная, д.13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</si>
  <si>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</si>
  <si>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Ленинградская область, г.Кировск, ул.Молодежная, д.4</t>
  </si>
  <si>
    <t>Строительство фельдшерско-акушерского пункта дер.Горы, Кировский муниципальный район</t>
  </si>
  <si>
    <t>102 01 34</t>
  </si>
  <si>
    <t>Разработка проектно-сметной документации 2 этап, в т.ч. Инженерные сети объекта "Строительство ФАП в дер.Горы" (повторно применяемый проект)</t>
  </si>
  <si>
    <t>2.5.5</t>
  </si>
  <si>
    <t>Разработка проектно-сметной документации по объекту "Размещение МФЦ в здании администрации по адресу: Ленинградская область, г.Кировск, ул.Новая, д.1"</t>
  </si>
  <si>
    <t>Капитальный ремонт полов в помещениях здания  МБОУДОД «Детская художественная школа» (изостудия), расположенного по адресу: п.Мга, пр.Красного Октября, д.47</t>
  </si>
  <si>
    <t>проведение аварийных работ по ремонту фундамента главного корпуса Шлиссельбургской городской больницы</t>
  </si>
  <si>
    <t>522 95 00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</si>
  <si>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</si>
  <si>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Разработка проекта узла учета электроэнергии в здании, расположенного по адресу: п.Назия, ул.Октябрьская, д.6а</t>
  </si>
  <si>
    <t>Ремонт помещений кассовой зоны здания по адресу: г.Кировск, ул.Краснофлотская, д.26</t>
  </si>
  <si>
    <t>Аварийный ремонт помещений и устройство санузла в здании  по адресу: п.Мга, ул.Донецкая д.13</t>
  </si>
  <si>
    <t>Электромонтажные работы по замене измерительного комплекса по адресу: п.Мга, ул.Донецкая, д.13</t>
  </si>
  <si>
    <t>Замена 2 окон в здании МБОУ</t>
  </si>
  <si>
    <t>аварийный ремонт инженерных сетей по адресу: Кировский район , г.Шлиссельбург, ул.Чекалова, д.15</t>
  </si>
  <si>
    <t>2.7.2</t>
  </si>
  <si>
    <t xml:space="preserve">Рассмотрение проектной документации и согласование точки присоединения мощности по присоединению к электрическим сетям ОАО "Ленэнерго" на период строительства объекта "Строительство фельдшерско-акушерского пункта дер.Горы Кировского района ЛО" по адресу: </t>
  </si>
  <si>
    <t>аварийный ремонт перекрытий и системы водоотведения здания детского отделения г.Кировск</t>
  </si>
  <si>
    <t xml:space="preserve"> 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</si>
  <si>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Ведение надзора за строительством, осуществляемого в целях обеспечения соответствия решений, содержащихся в рабочей документации, выполняемым строительно-монтажным работам (Авторский надзор)</t>
  </si>
  <si>
    <t>Ремонт мягкой кровли здания по адресу: Ленинградская область, Кировский район, п.Синявино-I, ул.Лесная, д.17</t>
  </si>
  <si>
    <t>ВОДОСНАБЖЕНИЕ</t>
  </si>
  <si>
    <t>21</t>
  </si>
  <si>
    <t>2.4.2-1</t>
  </si>
  <si>
    <t>ИТОГО ПО ВОДОСНАБЖЕНИЮ</t>
  </si>
  <si>
    <t>351 32 03</t>
  </si>
  <si>
    <t>МО Мгинское ГП</t>
  </si>
  <si>
    <t>Восстановление двух артезианских скважин на водопроводной станции 2-ого подъема в п.Мга, Кировского района , Ленинградской области</t>
  </si>
  <si>
    <t>Разработка рабочей документации на реконструкцию канализационных очистных сооружений г.Отрадное, расположенных по адресу: г.Отрадное, Ленинградское шоссе 7</t>
  </si>
  <si>
    <t xml:space="preserve">Капитальный ремонт крыши здания </t>
  </si>
  <si>
    <t>Здание по улице Кирова д.20 г.Кировск</t>
  </si>
  <si>
    <t>Замена аварийных оконных блоков в галерее в здании, расположенном по адресу: Ленинградская область, г.Кировск, ул.Кирова, д.20</t>
  </si>
  <si>
    <t>521 03 06</t>
  </si>
  <si>
    <t>Предпроектные разработки по определению необходимости корректуры проектно-сметной документации по объекту: пос.Мга, поликлиника на 150 посещений в смену</t>
  </si>
  <si>
    <t>Ремонт наружных инженерных сетей ХВС по адресу: Ленинградская область, Кировский район г.Шлиссельбург, ул. 18-января, д.3а</t>
  </si>
  <si>
    <t>Разработка проектно-сметной документации по объекту: Ремонт автомобильной дороги в д.Леднево Кировского района Ленинградской области</t>
  </si>
  <si>
    <t>Исполнение в 2012 году приложения 20 к решению "О бюджете  Кировского муниципального района Ленинградской области на 2012 год"</t>
  </si>
  <si>
    <t>Исполнено</t>
  </si>
  <si>
    <t>% исполнения</t>
  </si>
  <si>
    <t>Причины отклонений</t>
  </si>
  <si>
    <t>МК заключен в конце года, ведутся подготовительные работы</t>
  </si>
  <si>
    <t>Авторский надзор оплачен на основании актов выполненных работ, акты за 2012 год подписаны не все.</t>
  </si>
  <si>
    <t>Не подтверждена точка подключения к теплоснабжению и ливневой канализации</t>
  </si>
  <si>
    <t>Не выполнены работы ООО "Эксплуатация"</t>
  </si>
  <si>
    <t>100 11 00</t>
  </si>
  <si>
    <t>Средства ОБ зачислены 29.12.2013 г.</t>
  </si>
  <si>
    <t>Экономия в результате конкурсных процедур.</t>
  </si>
  <si>
    <t>Экономия</t>
  </si>
  <si>
    <t>Договор заключен в конце декабря 2012 г.</t>
  </si>
  <si>
    <t>МК заключен, погодные условия не позволили выполнить данные работы в 2012 г.</t>
  </si>
  <si>
    <t>Ассигнования были выделены в конце декабря, работы по МК будут включены в АП 2013 г.</t>
  </si>
  <si>
    <t>В конце 2012 г. принято решение о том, что работы выполняться не будут.</t>
  </si>
  <si>
    <t>Ассигнования выделены в конце 2012 г, МК будет заключен в 2013 г.</t>
  </si>
  <si>
    <t xml:space="preserve">Экономия в результате конкурсных процедур </t>
  </si>
  <si>
    <t>По результатам обследования техсостояния здания школы принято решение, что проводить реконструкцию нецелесообразно.</t>
  </si>
  <si>
    <t>Низкие темпы производства работ ООО "Эксплуатация, отсутствие эл.снабжения на период строительства</t>
  </si>
  <si>
    <t>Сметная документация сдана на экспертизу, положительное заключение не получено.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</si>
</sst>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3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hair"/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right" wrapText="1"/>
    </xf>
    <xf numFmtId="165" fontId="12" fillId="2" borderId="3" xfId="0" applyNumberFormat="1" applyFont="1" applyFill="1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right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10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165" fontId="17" fillId="0" borderId="4" xfId="0" applyNumberFormat="1" applyFont="1" applyFill="1" applyBorder="1" applyAlignment="1">
      <alignment horizontal="right" wrapText="1"/>
    </xf>
    <xf numFmtId="49" fontId="13" fillId="0" borderId="5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165" fontId="13" fillId="0" borderId="5" xfId="0" applyNumberFormat="1" applyFont="1" applyFill="1" applyBorder="1" applyAlignment="1">
      <alignment horizontal="right" wrapText="1"/>
    </xf>
    <xf numFmtId="165" fontId="12" fillId="2" borderId="6" xfId="0" applyNumberFormat="1" applyFont="1" applyFill="1" applyBorder="1" applyAlignment="1">
      <alignment horizontal="right" wrapText="1"/>
    </xf>
    <xf numFmtId="49" fontId="10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right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right" wrapText="1"/>
    </xf>
    <xf numFmtId="49" fontId="1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16" xfId="0" applyNumberFormat="1" applyFont="1" applyFill="1" applyBorder="1" applyAlignment="1">
      <alignment horizontal="right" wrapText="1"/>
    </xf>
    <xf numFmtId="165" fontId="3" fillId="2" borderId="17" xfId="0" applyNumberFormat="1" applyFont="1" applyFill="1" applyBorder="1" applyAlignment="1">
      <alignment horizontal="right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18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2" borderId="20" xfId="0" applyNumberFormat="1" applyFont="1" applyFill="1" applyBorder="1" applyAlignment="1">
      <alignment horizontal="right" wrapText="1"/>
    </xf>
    <xf numFmtId="49" fontId="3" fillId="2" borderId="1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165" fontId="19" fillId="2" borderId="16" xfId="0" applyNumberFormat="1" applyFont="1" applyFill="1" applyBorder="1" applyAlignment="1">
      <alignment horizontal="right" wrapText="1"/>
    </xf>
    <xf numFmtId="165" fontId="19" fillId="2" borderId="17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horizontal="center" vertical="top" wrapText="1"/>
    </xf>
    <xf numFmtId="165" fontId="1" fillId="2" borderId="21" xfId="0" applyNumberFormat="1" applyFont="1" applyFill="1" applyBorder="1" applyAlignment="1">
      <alignment horizontal="right" wrapText="1"/>
    </xf>
    <xf numFmtId="165" fontId="1" fillId="2" borderId="22" xfId="0" applyNumberFormat="1" applyFont="1" applyFill="1" applyBorder="1" applyAlignment="1">
      <alignment horizontal="right" wrapText="1"/>
    </xf>
    <xf numFmtId="49" fontId="1" fillId="2" borderId="23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165" fontId="14" fillId="2" borderId="19" xfId="0" applyNumberFormat="1" applyFont="1" applyFill="1" applyBorder="1" applyAlignment="1">
      <alignment horizontal="right" wrapText="1"/>
    </xf>
    <xf numFmtId="165" fontId="14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 wrapText="1"/>
    </xf>
    <xf numFmtId="49" fontId="9" fillId="2" borderId="25" xfId="0" applyNumberFormat="1" applyFont="1" applyFill="1" applyBorder="1" applyAlignment="1">
      <alignment horizontal="left" wrapText="1"/>
    </xf>
    <xf numFmtId="49" fontId="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left" wrapText="1"/>
    </xf>
    <xf numFmtId="49" fontId="20" fillId="2" borderId="10" xfId="0" applyNumberFormat="1" applyFont="1" applyFill="1" applyBorder="1" applyAlignment="1">
      <alignment horizontal="left" vertical="top"/>
    </xf>
    <xf numFmtId="49" fontId="22" fillId="2" borderId="5" xfId="0" applyNumberFormat="1" applyFont="1" applyFill="1" applyBorder="1" applyAlignment="1">
      <alignment horizontal="left" vertical="top" wrapText="1"/>
    </xf>
    <xf numFmtId="165" fontId="21" fillId="2" borderId="5" xfId="0" applyNumberFormat="1" applyFont="1" applyFill="1" applyBorder="1" applyAlignment="1">
      <alignment horizontal="right" wrapText="1"/>
    </xf>
    <xf numFmtId="165" fontId="21" fillId="2" borderId="11" xfId="0" applyNumberFormat="1" applyFont="1" applyFill="1" applyBorder="1" applyAlignment="1">
      <alignment horizontal="right" wrapText="1"/>
    </xf>
    <xf numFmtId="49" fontId="13" fillId="2" borderId="27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4" fillId="2" borderId="6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4" fillId="2" borderId="16" xfId="0" applyNumberFormat="1" applyFont="1" applyFill="1" applyBorder="1" applyAlignment="1">
      <alignment horizontal="right" wrapText="1"/>
    </xf>
    <xf numFmtId="165" fontId="1" fillId="2" borderId="17" xfId="0" applyNumberFormat="1" applyFont="1" applyFill="1" applyBorder="1" applyAlignment="1">
      <alignment horizontal="right" wrapText="1"/>
    </xf>
    <xf numFmtId="49" fontId="19" fillId="2" borderId="18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 vertical="top" wrapText="1"/>
    </xf>
    <xf numFmtId="165" fontId="16" fillId="2" borderId="19" xfId="0" applyNumberFormat="1" applyFont="1" applyFill="1" applyBorder="1" applyAlignment="1">
      <alignment horizontal="right" wrapText="1"/>
    </xf>
    <xf numFmtId="165" fontId="16" fillId="2" borderId="20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165" fontId="3" fillId="2" borderId="29" xfId="0" applyNumberFormat="1" applyFont="1" applyFill="1" applyBorder="1" applyAlignment="1">
      <alignment horizontal="right" wrapText="1"/>
    </xf>
    <xf numFmtId="49" fontId="18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left" wrapText="1"/>
    </xf>
    <xf numFmtId="49" fontId="3" fillId="2" borderId="31" xfId="0" applyNumberFormat="1" applyFont="1" applyFill="1" applyBorder="1" applyAlignment="1">
      <alignment horizontal="center" wrapText="1"/>
    </xf>
    <xf numFmtId="165" fontId="3" fillId="2" borderId="31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right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165" fontId="3" fillId="2" borderId="34" xfId="0" applyNumberFormat="1" applyFont="1" applyFill="1" applyBorder="1" applyAlignment="1">
      <alignment horizontal="right" wrapText="1"/>
    </xf>
    <xf numFmtId="49" fontId="10" fillId="2" borderId="7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left" wrapText="1"/>
    </xf>
    <xf numFmtId="165" fontId="12" fillId="2" borderId="4" xfId="0" applyNumberFormat="1" applyFont="1" applyFill="1" applyBorder="1" applyAlignment="1">
      <alignment horizontal="right" wrapText="1"/>
    </xf>
    <xf numFmtId="49" fontId="19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right" wrapText="1"/>
    </xf>
    <xf numFmtId="165" fontId="16" fillId="2" borderId="17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left" wrapText="1"/>
    </xf>
    <xf numFmtId="49" fontId="18" fillId="2" borderId="24" xfId="0" applyNumberFormat="1" applyFont="1" applyFill="1" applyBorder="1" applyAlignment="1">
      <alignment horizontal="center"/>
    </xf>
    <xf numFmtId="165" fontId="9" fillId="2" borderId="25" xfId="0" applyNumberFormat="1" applyFont="1" applyFill="1" applyBorder="1" applyAlignment="1">
      <alignment horizontal="right" wrapText="1"/>
    </xf>
    <xf numFmtId="165" fontId="9" fillId="2" borderId="26" xfId="0" applyNumberFormat="1" applyFont="1" applyFill="1" applyBorder="1" applyAlignment="1">
      <alignment horizontal="right" wrapText="1"/>
    </xf>
    <xf numFmtId="49" fontId="1" fillId="2" borderId="25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left" wrapText="1"/>
    </xf>
    <xf numFmtId="49" fontId="1" fillId="2" borderId="31" xfId="0" applyNumberFormat="1" applyFont="1" applyFill="1" applyBorder="1" applyAlignment="1">
      <alignment horizontal="center" wrapText="1"/>
    </xf>
    <xf numFmtId="165" fontId="9" fillId="0" borderId="31" xfId="0" applyNumberFormat="1" applyFont="1" applyFill="1" applyBorder="1" applyAlignment="1">
      <alignment horizontal="right" wrapText="1"/>
    </xf>
    <xf numFmtId="165" fontId="9" fillId="2" borderId="32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165" fontId="14" fillId="0" borderId="20" xfId="0" applyNumberFormat="1" applyFont="1" applyFill="1" applyBorder="1" applyAlignment="1">
      <alignment horizontal="right" wrapText="1"/>
    </xf>
    <xf numFmtId="49" fontId="18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right" wrapText="1"/>
    </xf>
    <xf numFmtId="165" fontId="9" fillId="0" borderId="20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165" fontId="9" fillId="0" borderId="23" xfId="0" applyNumberFormat="1" applyFont="1" applyFill="1" applyBorder="1" applyAlignment="1">
      <alignment horizontal="right" wrapText="1"/>
    </xf>
    <xf numFmtId="165" fontId="9" fillId="0" borderId="29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center" wrapText="1"/>
    </xf>
    <xf numFmtId="165" fontId="16" fillId="0" borderId="17" xfId="0" applyNumberFormat="1" applyFont="1" applyFill="1" applyBorder="1" applyAlignment="1">
      <alignment horizontal="right" wrapText="1"/>
    </xf>
    <xf numFmtId="165" fontId="1" fillId="0" borderId="19" xfId="0" applyNumberFormat="1" applyFont="1" applyFill="1" applyBorder="1" applyAlignment="1">
      <alignment horizontal="right" wrapText="1"/>
    </xf>
    <xf numFmtId="49" fontId="3" fillId="0" borderId="27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165" fontId="9" fillId="0" borderId="26" xfId="0" applyNumberFormat="1" applyFont="1" applyFill="1" applyBorder="1" applyAlignment="1">
      <alignment horizontal="right" wrapText="1"/>
    </xf>
    <xf numFmtId="49" fontId="9" fillId="0" borderId="31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165" fontId="9" fillId="0" borderId="32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right" wrapText="1"/>
    </xf>
    <xf numFmtId="165" fontId="9" fillId="0" borderId="35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left" wrapText="1"/>
    </xf>
    <xf numFmtId="165" fontId="9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3" fillId="2" borderId="2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49" fontId="13" fillId="2" borderId="7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left" vertical="top" wrapText="1"/>
    </xf>
    <xf numFmtId="165" fontId="14" fillId="2" borderId="17" xfId="0" applyNumberFormat="1" applyFont="1" applyFill="1" applyBorder="1" applyAlignment="1">
      <alignment horizontal="right" wrapText="1"/>
    </xf>
    <xf numFmtId="49" fontId="12" fillId="2" borderId="36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left" vertical="top" wrapText="1"/>
    </xf>
    <xf numFmtId="165" fontId="14" fillId="2" borderId="21" xfId="0" applyNumberFormat="1" applyFont="1" applyFill="1" applyBorder="1" applyAlignment="1">
      <alignment horizontal="right" wrapText="1"/>
    </xf>
    <xf numFmtId="49" fontId="12" fillId="2" borderId="24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left" vertical="top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left" wrapText="1"/>
    </xf>
    <xf numFmtId="165" fontId="13" fillId="2" borderId="4" xfId="0" applyNumberFormat="1" applyFont="1" applyFill="1" applyBorder="1" applyAlignment="1">
      <alignment horizontal="right" wrapText="1"/>
    </xf>
    <xf numFmtId="49" fontId="12" fillId="2" borderId="12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23" fillId="2" borderId="19" xfId="0" applyNumberFormat="1" applyFont="1" applyFill="1" applyBorder="1" applyAlignment="1">
      <alignment horizontal="left" wrapText="1"/>
    </xf>
    <xf numFmtId="165" fontId="24" fillId="2" borderId="19" xfId="0" applyNumberFormat="1" applyFont="1" applyFill="1" applyBorder="1" applyAlignment="1">
      <alignment horizontal="right" wrapText="1"/>
    </xf>
    <xf numFmtId="165" fontId="24" fillId="2" borderId="20" xfId="0" applyNumberFormat="1" applyFont="1" applyFill="1" applyBorder="1" applyAlignment="1">
      <alignment horizontal="right" wrapText="1"/>
    </xf>
    <xf numFmtId="49" fontId="20" fillId="3" borderId="37" xfId="0" applyNumberFormat="1" applyFont="1" applyFill="1" applyBorder="1" applyAlignment="1">
      <alignment horizontal="left" vertical="top"/>
    </xf>
    <xf numFmtId="49" fontId="22" fillId="3" borderId="38" xfId="0" applyNumberFormat="1" applyFont="1" applyFill="1" applyBorder="1" applyAlignment="1">
      <alignment horizontal="left" vertical="top" wrapText="1"/>
    </xf>
    <xf numFmtId="165" fontId="21" fillId="3" borderId="38" xfId="0" applyNumberFormat="1" applyFont="1" applyFill="1" applyBorder="1" applyAlignment="1">
      <alignment horizontal="right" wrapText="1"/>
    </xf>
    <xf numFmtId="165" fontId="21" fillId="3" borderId="39" xfId="0" applyNumberFormat="1" applyFont="1" applyFill="1" applyBorder="1" applyAlignment="1">
      <alignment horizontal="right" wrapText="1"/>
    </xf>
    <xf numFmtId="165" fontId="13" fillId="4" borderId="40" xfId="0" applyNumberFormat="1" applyFont="1" applyFill="1" applyBorder="1" applyAlignment="1">
      <alignment horizontal="right" wrapText="1"/>
    </xf>
    <xf numFmtId="165" fontId="13" fillId="4" borderId="41" xfId="0" applyNumberFormat="1" applyFont="1" applyFill="1" applyBorder="1" applyAlignment="1">
      <alignment horizontal="right" wrapText="1"/>
    </xf>
    <xf numFmtId="49" fontId="1" fillId="2" borderId="36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top" wrapText="1"/>
    </xf>
    <xf numFmtId="165" fontId="13" fillId="2" borderId="42" xfId="0" applyNumberFormat="1" applyFont="1" applyFill="1" applyBorder="1" applyAlignment="1">
      <alignment horizontal="right" wrapText="1"/>
    </xf>
    <xf numFmtId="165" fontId="13" fillId="2" borderId="43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center" wrapText="1"/>
    </xf>
    <xf numFmtId="165" fontId="1" fillId="2" borderId="13" xfId="0" applyNumberFormat="1" applyFont="1" applyFill="1" applyBorder="1" applyAlignment="1">
      <alignment horizontal="right" wrapText="1"/>
    </xf>
    <xf numFmtId="165" fontId="1" fillId="2" borderId="14" xfId="0" applyNumberFormat="1" applyFont="1" applyFill="1" applyBorder="1" applyAlignment="1">
      <alignment horizontal="right" wrapText="1"/>
    </xf>
    <xf numFmtId="165" fontId="21" fillId="0" borderId="5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vertical="top" wrapText="1"/>
    </xf>
    <xf numFmtId="165" fontId="14" fillId="0" borderId="16" xfId="0" applyNumberFormat="1" applyFont="1" applyFill="1" applyBorder="1" applyAlignment="1">
      <alignment horizontal="right" wrapText="1"/>
    </xf>
    <xf numFmtId="165" fontId="16" fillId="0" borderId="19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165" fontId="12" fillId="0" borderId="4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165" fontId="1" fillId="0" borderId="19" xfId="0" applyNumberFormat="1" applyFont="1" applyFill="1" applyBorder="1" applyAlignment="1">
      <alignment horizontal="right" wrapText="1"/>
    </xf>
    <xf numFmtId="49" fontId="14" fillId="0" borderId="42" xfId="0" applyNumberFormat="1" applyFont="1" applyFill="1" applyBorder="1" applyAlignment="1">
      <alignment horizontal="left" vertical="top" wrapText="1"/>
    </xf>
    <xf numFmtId="165" fontId="13" fillId="0" borderId="42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165" fontId="1" fillId="0" borderId="13" xfId="0" applyNumberFormat="1" applyFont="1" applyFill="1" applyBorder="1" applyAlignment="1">
      <alignment horizontal="right" wrapText="1"/>
    </xf>
    <xf numFmtId="49" fontId="14" fillId="0" borderId="16" xfId="0" applyNumberFormat="1" applyFont="1" applyFill="1" applyBorder="1" applyAlignment="1">
      <alignment horizontal="left" vertical="top" wrapText="1"/>
    </xf>
    <xf numFmtId="165" fontId="12" fillId="0" borderId="8" xfId="0" applyNumberFormat="1" applyFont="1" applyFill="1" applyBorder="1" applyAlignment="1">
      <alignment horizontal="right" wrapText="1"/>
    </xf>
    <xf numFmtId="165" fontId="3" fillId="0" borderId="23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left" wrapText="1"/>
    </xf>
    <xf numFmtId="49" fontId="18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20" fillId="3" borderId="38" xfId="0" applyNumberFormat="1" applyFont="1" applyFill="1" applyBorder="1" applyAlignment="1">
      <alignment horizontal="left" vertical="top"/>
    </xf>
    <xf numFmtId="165" fontId="13" fillId="4" borderId="44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165" fontId="17" fillId="0" borderId="2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horizontal="center" wrapText="1"/>
    </xf>
    <xf numFmtId="49" fontId="18" fillId="0" borderId="45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2" fillId="0" borderId="25" xfId="0" applyNumberFormat="1" applyFont="1" applyFill="1" applyBorder="1" applyAlignment="1">
      <alignment horizontal="right" wrapText="1"/>
    </xf>
    <xf numFmtId="49" fontId="22" fillId="0" borderId="38" xfId="0" applyNumberFormat="1" applyFont="1" applyFill="1" applyBorder="1" applyAlignment="1">
      <alignment horizontal="left" vertical="top" wrapText="1"/>
    </xf>
    <xf numFmtId="165" fontId="21" fillId="0" borderId="46" xfId="0" applyNumberFormat="1" applyFont="1" applyFill="1" applyBorder="1" applyAlignment="1">
      <alignment horizontal="right" wrapText="1"/>
    </xf>
    <xf numFmtId="165" fontId="12" fillId="0" borderId="21" xfId="0" applyNumberFormat="1" applyFont="1" applyFill="1" applyBorder="1" applyAlignment="1">
      <alignment horizontal="right" wrapText="1"/>
    </xf>
    <xf numFmtId="49" fontId="14" fillId="0" borderId="21" xfId="0" applyNumberFormat="1" applyFont="1" applyFill="1" applyBorder="1" applyAlignment="1">
      <alignment horizontal="left" vertical="top" wrapText="1"/>
    </xf>
    <xf numFmtId="49" fontId="14" fillId="0" borderId="19" xfId="0" applyNumberFormat="1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19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/>
    </xf>
    <xf numFmtId="49" fontId="13" fillId="0" borderId="4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right" wrapText="1"/>
    </xf>
    <xf numFmtId="165" fontId="17" fillId="0" borderId="13" xfId="0" applyNumberFormat="1" applyFont="1" applyFill="1" applyBorder="1" applyAlignment="1">
      <alignment horizontal="right" wrapText="1"/>
    </xf>
    <xf numFmtId="165" fontId="17" fillId="0" borderId="8" xfId="0" applyNumberFormat="1" applyFont="1" applyFill="1" applyBorder="1" applyAlignment="1">
      <alignment horizontal="right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7" fillId="0" borderId="16" xfId="0" applyNumberFormat="1" applyFont="1" applyFill="1" applyBorder="1" applyAlignment="1">
      <alignment horizontal="center" wrapText="1"/>
    </xf>
    <xf numFmtId="165" fontId="10" fillId="0" borderId="25" xfId="0" applyNumberFormat="1" applyFont="1" applyFill="1" applyBorder="1" applyAlignment="1">
      <alignment horizontal="right" wrapText="1"/>
    </xf>
    <xf numFmtId="49" fontId="12" fillId="0" borderId="48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left" wrapText="1"/>
    </xf>
    <xf numFmtId="49" fontId="18" fillId="0" borderId="31" xfId="0" applyNumberFormat="1" applyFont="1" applyFill="1" applyBorder="1" applyAlignment="1">
      <alignment wrapText="1"/>
    </xf>
    <xf numFmtId="49" fontId="27" fillId="0" borderId="31" xfId="0" applyNumberFormat="1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right" wrapText="1"/>
    </xf>
    <xf numFmtId="49" fontId="9" fillId="0" borderId="49" xfId="0" applyNumberFormat="1" applyFont="1" applyFill="1" applyBorder="1" applyAlignment="1">
      <alignment horizontal="left" wrapText="1"/>
    </xf>
    <xf numFmtId="165" fontId="23" fillId="0" borderId="19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 wrapText="1"/>
    </xf>
    <xf numFmtId="165" fontId="27" fillId="0" borderId="25" xfId="0" applyNumberFormat="1" applyFont="1" applyFill="1" applyBorder="1" applyAlignment="1">
      <alignment horizontal="right" wrapText="1"/>
    </xf>
    <xf numFmtId="49" fontId="27" fillId="0" borderId="25" xfId="0" applyNumberFormat="1" applyFont="1" applyFill="1" applyBorder="1" applyAlignment="1">
      <alignment horizontal="center" wrapText="1"/>
    </xf>
    <xf numFmtId="49" fontId="18" fillId="0" borderId="51" xfId="0" applyNumberFormat="1" applyFont="1" applyFill="1" applyBorder="1" applyAlignment="1">
      <alignment wrapText="1"/>
    </xf>
    <xf numFmtId="49" fontId="18" fillId="0" borderId="52" xfId="0" applyNumberFormat="1" applyFont="1" applyFill="1" applyBorder="1" applyAlignment="1">
      <alignment wrapText="1"/>
    </xf>
    <xf numFmtId="165" fontId="24" fillId="0" borderId="19" xfId="0" applyNumberFormat="1" applyFont="1" applyFill="1" applyBorder="1" applyAlignment="1">
      <alignment horizontal="right" wrapText="1"/>
    </xf>
    <xf numFmtId="165" fontId="24" fillId="0" borderId="25" xfId="0" applyNumberFormat="1" applyFont="1" applyFill="1" applyBorder="1" applyAlignment="1">
      <alignment horizontal="right" wrapText="1"/>
    </xf>
    <xf numFmtId="165" fontId="24" fillId="0" borderId="21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left" wrapText="1"/>
    </xf>
    <xf numFmtId="49" fontId="12" fillId="0" borderId="51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165" fontId="12" fillId="0" borderId="53" xfId="0" applyNumberFormat="1" applyFont="1" applyFill="1" applyBorder="1" applyAlignment="1">
      <alignment horizontal="right" wrapText="1"/>
    </xf>
    <xf numFmtId="165" fontId="12" fillId="0" borderId="25" xfId="0" applyNumberFormat="1" applyFont="1" applyFill="1" applyBorder="1" applyAlignment="1">
      <alignment horizontal="right" wrapText="1"/>
    </xf>
    <xf numFmtId="165" fontId="23" fillId="0" borderId="4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wrapText="1"/>
    </xf>
    <xf numFmtId="167" fontId="1" fillId="0" borderId="16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vertical="top" wrapText="1"/>
    </xf>
    <xf numFmtId="165" fontId="1" fillId="0" borderId="21" xfId="0" applyNumberFormat="1" applyFont="1" applyFill="1" applyBorder="1" applyAlignment="1">
      <alignment horizontal="right" wrapText="1"/>
    </xf>
    <xf numFmtId="49" fontId="17" fillId="0" borderId="19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2" fillId="0" borderId="54" xfId="0" applyNumberFormat="1" applyFont="1" applyFill="1" applyBorder="1" applyAlignment="1">
      <alignment horizontal="center" wrapText="1"/>
    </xf>
    <xf numFmtId="49" fontId="12" fillId="0" borderId="55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wrapText="1"/>
    </xf>
    <xf numFmtId="165" fontId="12" fillId="0" borderId="42" xfId="0" applyNumberFormat="1" applyFont="1" applyFill="1" applyBorder="1" applyAlignment="1">
      <alignment horizontal="right" wrapText="1"/>
    </xf>
    <xf numFmtId="165" fontId="27" fillId="0" borderId="8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 wrapText="1"/>
    </xf>
    <xf numFmtId="165" fontId="12" fillId="0" borderId="16" xfId="0" applyNumberFormat="1" applyFont="1" applyFill="1" applyBorder="1" applyAlignment="1">
      <alignment horizontal="right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left" wrapText="1"/>
    </xf>
    <xf numFmtId="49" fontId="3" fillId="0" borderId="58" xfId="0" applyNumberFormat="1" applyFont="1" applyFill="1" applyBorder="1" applyAlignment="1">
      <alignment horizontal="left" wrapText="1"/>
    </xf>
    <xf numFmtId="49" fontId="12" fillId="0" borderId="59" xfId="0" applyNumberFormat="1" applyFont="1" applyFill="1" applyBorder="1" applyAlignment="1">
      <alignment horizontal="left" wrapText="1"/>
    </xf>
    <xf numFmtId="49" fontId="9" fillId="0" borderId="45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5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left" wrapText="1"/>
    </xf>
    <xf numFmtId="49" fontId="3" fillId="0" borderId="60" xfId="0" applyNumberFormat="1" applyFont="1" applyFill="1" applyBorder="1" applyAlignment="1">
      <alignment horizontal="left" wrapText="1"/>
    </xf>
    <xf numFmtId="49" fontId="18" fillId="0" borderId="61" xfId="0" applyNumberFormat="1" applyFont="1" applyFill="1" applyBorder="1" applyAlignment="1">
      <alignment horizontal="center" wrapText="1"/>
    </xf>
    <xf numFmtId="49" fontId="18" fillId="0" borderId="62" xfId="0" applyNumberFormat="1" applyFont="1" applyFill="1" applyBorder="1" applyAlignment="1">
      <alignment horizontal="center" wrapText="1"/>
    </xf>
    <xf numFmtId="49" fontId="18" fillId="0" borderId="60" xfId="0" applyNumberFormat="1" applyFont="1" applyFill="1" applyBorder="1" applyAlignment="1">
      <alignment horizontal="center" wrapText="1"/>
    </xf>
    <xf numFmtId="49" fontId="18" fillId="0" borderId="63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wrapText="1"/>
    </xf>
    <xf numFmtId="49" fontId="27" fillId="0" borderId="45" xfId="0" applyNumberFormat="1" applyFont="1" applyFill="1" applyBorder="1" applyAlignment="1">
      <alignment horizontal="center" wrapText="1"/>
    </xf>
    <xf numFmtId="49" fontId="18" fillId="0" borderId="45" xfId="0" applyNumberFormat="1" applyFont="1" applyFill="1" applyBorder="1" applyAlignment="1">
      <alignment wrapText="1"/>
    </xf>
    <xf numFmtId="49" fontId="9" fillId="0" borderId="65" xfId="0" applyNumberFormat="1" applyFont="1" applyFill="1" applyBorder="1" applyAlignment="1">
      <alignment horizontal="left" wrapText="1"/>
    </xf>
    <xf numFmtId="165" fontId="23" fillId="0" borderId="23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left" wrapText="1"/>
    </xf>
    <xf numFmtId="49" fontId="28" fillId="0" borderId="19" xfId="0" applyNumberFormat="1" applyFont="1" applyFill="1" applyBorder="1" applyAlignment="1">
      <alignment horizontal="center" wrapText="1"/>
    </xf>
    <xf numFmtId="49" fontId="24" fillId="0" borderId="25" xfId="0" applyNumberFormat="1" applyFont="1" applyFill="1" applyBorder="1" applyAlignment="1">
      <alignment horizontal="left" wrapText="1"/>
    </xf>
    <xf numFmtId="49" fontId="28" fillId="0" borderId="25" xfId="0" applyNumberFormat="1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left" wrapText="1"/>
    </xf>
    <xf numFmtId="49" fontId="28" fillId="0" borderId="65" xfId="0" applyNumberFormat="1" applyFont="1" applyFill="1" applyBorder="1" applyAlignment="1">
      <alignment horizontal="center" wrapText="1"/>
    </xf>
    <xf numFmtId="49" fontId="28" fillId="0" borderId="66" xfId="0" applyNumberFormat="1" applyFont="1" applyFill="1" applyBorder="1" applyAlignment="1">
      <alignment horizontal="center" wrapText="1"/>
    </xf>
    <xf numFmtId="49" fontId="28" fillId="0" borderId="23" xfId="0" applyNumberFormat="1" applyFont="1" applyFill="1" applyBorder="1" applyAlignment="1">
      <alignment horizontal="center" wrapText="1"/>
    </xf>
    <xf numFmtId="49" fontId="23" fillId="0" borderId="45" xfId="0" applyNumberFormat="1" applyFont="1" applyFill="1" applyBorder="1" applyAlignment="1">
      <alignment horizontal="left" wrapText="1"/>
    </xf>
    <xf numFmtId="49" fontId="28" fillId="0" borderId="63" xfId="0" applyNumberFormat="1" applyFont="1" applyFill="1" applyBorder="1" applyAlignment="1">
      <alignment horizontal="center" wrapText="1"/>
    </xf>
    <xf numFmtId="49" fontId="28" fillId="0" borderId="64" xfId="0" applyNumberFormat="1" applyFont="1" applyFill="1" applyBorder="1" applyAlignment="1">
      <alignment horizontal="center" wrapText="1"/>
    </xf>
    <xf numFmtId="49" fontId="28" fillId="0" borderId="45" xfId="0" applyNumberFormat="1" applyFont="1" applyFill="1" applyBorder="1" applyAlignment="1">
      <alignment horizontal="center" wrapText="1"/>
    </xf>
    <xf numFmtId="165" fontId="23" fillId="0" borderId="45" xfId="0" applyNumberFormat="1" applyFont="1" applyFill="1" applyBorder="1" applyAlignment="1">
      <alignment horizontal="right" wrapText="1"/>
    </xf>
    <xf numFmtId="49" fontId="24" fillId="0" borderId="8" xfId="0" applyNumberFormat="1" applyFont="1" applyFill="1" applyBorder="1" applyAlignment="1">
      <alignment horizontal="left" wrapText="1"/>
    </xf>
    <xf numFmtId="49" fontId="28" fillId="0" borderId="8" xfId="0" applyNumberFormat="1" applyFont="1" applyFill="1" applyBorder="1" applyAlignment="1">
      <alignment horizontal="center" wrapText="1"/>
    </xf>
    <xf numFmtId="165" fontId="24" fillId="0" borderId="8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56" xfId="0" applyNumberFormat="1" applyFont="1" applyFill="1" applyBorder="1" applyAlignment="1">
      <alignment horizontal="left" wrapText="1"/>
    </xf>
    <xf numFmtId="165" fontId="23" fillId="0" borderId="9" xfId="0" applyNumberFormat="1" applyFont="1" applyFill="1" applyBorder="1" applyAlignment="1">
      <alignment horizontal="right" wrapText="1"/>
    </xf>
    <xf numFmtId="165" fontId="12" fillId="0" borderId="9" xfId="0" applyNumberFormat="1" applyFont="1" applyFill="1" applyBorder="1" applyAlignment="1">
      <alignment horizontal="right" wrapText="1"/>
    </xf>
    <xf numFmtId="49" fontId="12" fillId="0" borderId="53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29" fillId="0" borderId="67" xfId="0" applyNumberFormat="1" applyFont="1" applyFill="1" applyBorder="1" applyAlignment="1">
      <alignment horizontal="center" wrapText="1"/>
    </xf>
    <xf numFmtId="49" fontId="29" fillId="0" borderId="68" xfId="0" applyNumberFormat="1" applyFont="1" applyFill="1" applyBorder="1" applyAlignment="1">
      <alignment horizontal="center" wrapText="1"/>
    </xf>
    <xf numFmtId="49" fontId="29" fillId="0" borderId="21" xfId="0" applyNumberFormat="1" applyFont="1" applyFill="1" applyBorder="1" applyAlignment="1">
      <alignment horizontal="center" wrapText="1"/>
    </xf>
    <xf numFmtId="49" fontId="29" fillId="0" borderId="51" xfId="0" applyNumberFormat="1" applyFont="1" applyFill="1" applyBorder="1" applyAlignment="1">
      <alignment horizontal="center" wrapText="1"/>
    </xf>
    <xf numFmtId="49" fontId="29" fillId="0" borderId="52" xfId="0" applyNumberFormat="1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wrapText="1"/>
    </xf>
    <xf numFmtId="49" fontId="18" fillId="0" borderId="56" xfId="0" applyNumberFormat="1" applyFont="1" applyFill="1" applyBorder="1" applyAlignment="1">
      <alignment horizontal="center" wrapText="1"/>
    </xf>
    <xf numFmtId="49" fontId="18" fillId="0" borderId="57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49" fontId="18" fillId="0" borderId="49" xfId="0" applyNumberFormat="1" applyFont="1" applyFill="1" applyBorder="1" applyAlignment="1">
      <alignment horizontal="center" wrapText="1"/>
    </xf>
    <xf numFmtId="49" fontId="18" fillId="0" borderId="50" xfId="0" applyNumberFormat="1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left" wrapText="1"/>
    </xf>
    <xf numFmtId="49" fontId="30" fillId="0" borderId="23" xfId="0" applyNumberFormat="1" applyFont="1" applyFill="1" applyBorder="1" applyAlignment="1">
      <alignment horizontal="center" wrapText="1"/>
    </xf>
    <xf numFmtId="49" fontId="12" fillId="0" borderId="63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 wrapText="1"/>
    </xf>
    <xf numFmtId="0" fontId="3" fillId="0" borderId="45" xfId="0" applyNumberFormat="1" applyFont="1" applyFill="1" applyBorder="1" applyAlignment="1">
      <alignment horizontal="left" wrapText="1"/>
    </xf>
    <xf numFmtId="49" fontId="3" fillId="0" borderId="45" xfId="0" applyNumberFormat="1" applyFont="1" applyFill="1" applyBorder="1" applyAlignment="1">
      <alignment horizontal="left" wrapText="1"/>
    </xf>
    <xf numFmtId="49" fontId="11" fillId="0" borderId="69" xfId="0" applyNumberFormat="1" applyFont="1" applyFill="1" applyBorder="1" applyAlignment="1">
      <alignment horizontal="center" wrapText="1"/>
    </xf>
    <xf numFmtId="49" fontId="11" fillId="0" borderId="55" xfId="0" applyNumberFormat="1" applyFont="1" applyFill="1" applyBorder="1" applyAlignment="1">
      <alignment horizontal="center" wrapText="1"/>
    </xf>
    <xf numFmtId="49" fontId="28" fillId="0" borderId="54" xfId="0" applyNumberFormat="1" applyFont="1" applyFill="1" applyBorder="1" applyAlignment="1">
      <alignment horizontal="center" wrapText="1"/>
    </xf>
    <xf numFmtId="49" fontId="28" fillId="0" borderId="55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 wrapText="1"/>
    </xf>
    <xf numFmtId="165" fontId="23" fillId="0" borderId="21" xfId="0" applyNumberFormat="1" applyFont="1" applyFill="1" applyBorder="1" applyAlignment="1">
      <alignment horizontal="right" wrapText="1"/>
    </xf>
    <xf numFmtId="49" fontId="9" fillId="0" borderId="60" xfId="0" applyNumberFormat="1" applyFont="1" applyFill="1" applyBorder="1" applyAlignment="1">
      <alignment horizontal="center" wrapText="1"/>
    </xf>
    <xf numFmtId="165" fontId="23" fillId="0" borderId="60" xfId="0" applyNumberFormat="1" applyFont="1" applyFill="1" applyBorder="1" applyAlignment="1">
      <alignment horizontal="right" wrapText="1"/>
    </xf>
    <xf numFmtId="165" fontId="12" fillId="0" borderId="60" xfId="0" applyNumberFormat="1" applyFont="1" applyFill="1" applyBorder="1" applyAlignment="1">
      <alignment horizontal="right" wrapText="1"/>
    </xf>
    <xf numFmtId="49" fontId="23" fillId="0" borderId="9" xfId="0" applyNumberFormat="1" applyFont="1" applyFill="1" applyBorder="1" applyAlignment="1">
      <alignment horizontal="left" wrapText="1"/>
    </xf>
    <xf numFmtId="49" fontId="30" fillId="0" borderId="9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left" wrapText="1"/>
    </xf>
    <xf numFmtId="49" fontId="28" fillId="0" borderId="67" xfId="0" applyNumberFormat="1" applyFont="1" applyFill="1" applyBorder="1" applyAlignment="1">
      <alignment horizontal="center" wrapText="1"/>
    </xf>
    <xf numFmtId="49" fontId="28" fillId="0" borderId="68" xfId="0" applyNumberFormat="1" applyFont="1" applyFill="1" applyBorder="1" applyAlignment="1">
      <alignment horizontal="center" wrapText="1"/>
    </xf>
    <xf numFmtId="49" fontId="28" fillId="0" borderId="21" xfId="0" applyNumberFormat="1" applyFont="1" applyFill="1" applyBorder="1" applyAlignment="1">
      <alignment horizontal="center" wrapText="1"/>
    </xf>
    <xf numFmtId="165" fontId="14" fillId="0" borderId="13" xfId="0" applyNumberFormat="1" applyFont="1" applyFill="1" applyBorder="1" applyAlignment="1">
      <alignment horizontal="right" wrapText="1"/>
    </xf>
    <xf numFmtId="49" fontId="13" fillId="0" borderId="12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18" fillId="0" borderId="33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8" fillId="0" borderId="28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 wrapText="1"/>
    </xf>
    <xf numFmtId="49" fontId="18" fillId="0" borderId="70" xfId="0" applyNumberFormat="1" applyFont="1" applyFill="1" applyBorder="1" applyAlignment="1">
      <alignment horizontal="center" wrapText="1"/>
    </xf>
    <xf numFmtId="49" fontId="12" fillId="0" borderId="71" xfId="0" applyNumberFormat="1" applyFont="1" applyFill="1" applyBorder="1" applyAlignment="1">
      <alignment horizontal="center" wrapText="1"/>
    </xf>
    <xf numFmtId="49" fontId="11" fillId="0" borderId="54" xfId="0" applyNumberFormat="1" applyFont="1" applyFill="1" applyBorder="1" applyAlignment="1">
      <alignment horizontal="center" wrapText="1"/>
    </xf>
    <xf numFmtId="49" fontId="18" fillId="0" borderId="37" xfId="0" applyNumberFormat="1" applyFont="1" applyFill="1" applyBorder="1" applyAlignment="1">
      <alignment horizontal="left" vertical="top"/>
    </xf>
    <xf numFmtId="49" fontId="13" fillId="0" borderId="2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8" fillId="0" borderId="70" xfId="0" applyNumberFormat="1" applyFont="1" applyFill="1" applyBorder="1" applyAlignment="1">
      <alignment horizontal="center"/>
    </xf>
    <xf numFmtId="49" fontId="18" fillId="0" borderId="72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/>
    </xf>
    <xf numFmtId="49" fontId="12" fillId="0" borderId="30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49" fontId="18" fillId="0" borderId="73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/>
    </xf>
    <xf numFmtId="49" fontId="12" fillId="0" borderId="74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70" xfId="0" applyNumberFormat="1" applyFont="1" applyFill="1" applyBorder="1" applyAlignment="1">
      <alignment horizontal="center" wrapText="1"/>
    </xf>
    <xf numFmtId="49" fontId="12" fillId="0" borderId="70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12" fillId="0" borderId="75" xfId="0" applyNumberFormat="1" applyFont="1" applyFill="1" applyBorder="1" applyAlignment="1">
      <alignment horizontal="center"/>
    </xf>
    <xf numFmtId="49" fontId="1" fillId="0" borderId="76" xfId="0" applyNumberFormat="1" applyFont="1" applyFill="1" applyBorder="1" applyAlignment="1">
      <alignment horizontal="center" wrapText="1"/>
    </xf>
    <xf numFmtId="165" fontId="17" fillId="0" borderId="76" xfId="0" applyNumberFormat="1" applyFont="1" applyFill="1" applyBorder="1" applyAlignment="1">
      <alignment horizontal="right" wrapText="1"/>
    </xf>
    <xf numFmtId="49" fontId="17" fillId="0" borderId="19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2" fillId="0" borderId="77" xfId="0" applyNumberFormat="1" applyFont="1" applyFill="1" applyBorder="1" applyAlignment="1">
      <alignment horizontal="center" wrapText="1"/>
    </xf>
    <xf numFmtId="49" fontId="12" fillId="0" borderId="78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" fontId="1" fillId="0" borderId="79" xfId="0" applyNumberFormat="1" applyFont="1" applyFill="1" applyBorder="1" applyAlignment="1">
      <alignment horizontal="center" vertical="top" wrapText="1"/>
    </xf>
    <xf numFmtId="167" fontId="1" fillId="0" borderId="77" xfId="0" applyNumberFormat="1" applyFont="1" applyFill="1" applyBorder="1" applyAlignment="1">
      <alignment horizontal="center" wrapText="1"/>
    </xf>
    <xf numFmtId="165" fontId="1" fillId="0" borderId="67" xfId="0" applyNumberFormat="1" applyFont="1" applyFill="1" applyBorder="1" applyAlignment="1">
      <alignment horizontal="right" wrapText="1"/>
    </xf>
    <xf numFmtId="165" fontId="1" fillId="0" borderId="49" xfId="0" applyNumberFormat="1" applyFont="1" applyFill="1" applyBorder="1" applyAlignment="1">
      <alignment horizontal="right" wrapText="1"/>
    </xf>
    <xf numFmtId="165" fontId="3" fillId="0" borderId="67" xfId="0" applyNumberFormat="1" applyFont="1" applyFill="1" applyBorder="1" applyAlignment="1">
      <alignment horizontal="right" wrapText="1"/>
    </xf>
    <xf numFmtId="165" fontId="12" fillId="0" borderId="47" xfId="0" applyNumberFormat="1" applyFont="1" applyFill="1" applyBorder="1" applyAlignment="1">
      <alignment horizontal="right" wrapText="1"/>
    </xf>
    <xf numFmtId="4" fontId="1" fillId="0" borderId="77" xfId="0" applyNumberFormat="1" applyFont="1" applyFill="1" applyBorder="1" applyAlignment="1">
      <alignment horizontal="center" vertical="top" wrapText="1"/>
    </xf>
    <xf numFmtId="165" fontId="3" fillId="0" borderId="54" xfId="0" applyNumberFormat="1" applyFont="1" applyFill="1" applyBorder="1" applyAlignment="1">
      <alignment horizontal="right" wrapText="1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63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28" fillId="0" borderId="8" xfId="0" applyNumberFormat="1" applyFont="1" applyFill="1" applyBorder="1" applyAlignment="1">
      <alignment horizontal="center" wrapText="1"/>
    </xf>
    <xf numFmtId="165" fontId="12" fillId="0" borderId="80" xfId="0" applyNumberFormat="1" applyFont="1" applyFill="1" applyBorder="1" applyAlignment="1">
      <alignment horizontal="right" wrapText="1"/>
    </xf>
    <xf numFmtId="165" fontId="27" fillId="0" borderId="54" xfId="0" applyNumberFormat="1" applyFont="1" applyFill="1" applyBorder="1" applyAlignment="1">
      <alignment horizontal="right" wrapText="1"/>
    </xf>
    <xf numFmtId="165" fontId="27" fillId="0" borderId="81" xfId="0" applyNumberFormat="1" applyFont="1" applyFill="1" applyBorder="1" applyAlignment="1">
      <alignment horizontal="right" wrapText="1"/>
    </xf>
    <xf numFmtId="165" fontId="12" fillId="0" borderId="77" xfId="0" applyNumberFormat="1" applyFont="1" applyFill="1" applyBorder="1" applyAlignment="1">
      <alignment horizontal="right" wrapText="1"/>
    </xf>
    <xf numFmtId="165" fontId="10" fillId="0" borderId="54" xfId="0" applyNumberFormat="1" applyFont="1" applyFill="1" applyBorder="1" applyAlignment="1">
      <alignment horizontal="right" wrapText="1"/>
    </xf>
    <xf numFmtId="165" fontId="14" fillId="0" borderId="59" xfId="0" applyNumberFormat="1" applyFont="1" applyFill="1" applyBorder="1" applyAlignment="1">
      <alignment horizontal="right" wrapText="1"/>
    </xf>
    <xf numFmtId="165" fontId="1" fillId="0" borderId="79" xfId="0" applyNumberFormat="1" applyFont="1" applyFill="1" applyBorder="1" applyAlignment="1">
      <alignment horizontal="right" wrapText="1"/>
    </xf>
    <xf numFmtId="165" fontId="16" fillId="0" borderId="49" xfId="0" applyNumberFormat="1" applyFont="1" applyFill="1" applyBorder="1" applyAlignment="1">
      <alignment horizontal="right" wrapText="1"/>
    </xf>
    <xf numFmtId="165" fontId="12" fillId="0" borderId="59" xfId="0" applyNumberFormat="1" applyFont="1" applyFill="1" applyBorder="1" applyAlignment="1">
      <alignment horizontal="right" wrapText="1"/>
    </xf>
    <xf numFmtId="165" fontId="16" fillId="0" borderId="77" xfId="0" applyNumberFormat="1" applyFont="1" applyFill="1" applyBorder="1" applyAlignment="1">
      <alignment horizontal="right" wrapText="1"/>
    </xf>
    <xf numFmtId="165" fontId="9" fillId="0" borderId="56" xfId="0" applyNumberFormat="1" applyFont="1" applyFill="1" applyBorder="1" applyAlignment="1">
      <alignment horizontal="right" wrapText="1"/>
    </xf>
    <xf numFmtId="165" fontId="9" fillId="0" borderId="51" xfId="0" applyNumberFormat="1" applyFont="1" applyFill="1" applyBorder="1" applyAlignment="1">
      <alignment horizontal="right" wrapText="1"/>
    </xf>
    <xf numFmtId="165" fontId="3" fillId="0" borderId="65" xfId="0" applyNumberFormat="1" applyFont="1" applyFill="1" applyBorder="1" applyAlignment="1">
      <alignment horizontal="right" wrapText="1"/>
    </xf>
    <xf numFmtId="165" fontId="17" fillId="0" borderId="59" xfId="0" applyNumberFormat="1" applyFont="1" applyFill="1" applyBorder="1" applyAlignment="1">
      <alignment horizontal="right" wrapText="1"/>
    </xf>
    <xf numFmtId="165" fontId="3" fillId="0" borderId="56" xfId="0" applyNumberFormat="1" applyFont="1" applyFill="1" applyBorder="1" applyAlignment="1">
      <alignment horizontal="right" wrapText="1"/>
    </xf>
    <xf numFmtId="165" fontId="17" fillId="0" borderId="47" xfId="0" applyNumberFormat="1" applyFont="1" applyFill="1" applyBorder="1" applyAlignment="1">
      <alignment horizontal="right" wrapText="1"/>
    </xf>
    <xf numFmtId="165" fontId="17" fillId="0" borderId="67" xfId="0" applyNumberFormat="1" applyFont="1" applyFill="1" applyBorder="1" applyAlignment="1">
      <alignment horizontal="right" wrapText="1"/>
    </xf>
    <xf numFmtId="165" fontId="13" fillId="0" borderId="80" xfId="0" applyNumberFormat="1" applyFont="1" applyFill="1" applyBorder="1" applyAlignment="1">
      <alignment horizontal="right" wrapText="1"/>
    </xf>
    <xf numFmtId="165" fontId="12" fillId="0" borderId="67" xfId="0" applyNumberFormat="1" applyFont="1" applyFill="1" applyBorder="1" applyAlignment="1">
      <alignment horizontal="right" wrapText="1"/>
    </xf>
    <xf numFmtId="165" fontId="17" fillId="0" borderId="49" xfId="0" applyNumberFormat="1" applyFont="1" applyFill="1" applyBorder="1" applyAlignment="1">
      <alignment horizontal="right" wrapText="1"/>
    </xf>
    <xf numFmtId="165" fontId="23" fillId="0" borderId="65" xfId="0" applyNumberFormat="1" applyFont="1" applyFill="1" applyBorder="1" applyAlignment="1">
      <alignment horizontal="right" wrapText="1"/>
    </xf>
    <xf numFmtId="165" fontId="23" fillId="0" borderId="56" xfId="0" applyNumberFormat="1" applyFont="1" applyFill="1" applyBorder="1" applyAlignment="1">
      <alignment horizontal="right" wrapText="1"/>
    </xf>
    <xf numFmtId="49" fontId="14" fillId="0" borderId="67" xfId="0" applyNumberFormat="1" applyFont="1" applyFill="1" applyBorder="1" applyAlignment="1">
      <alignment horizontal="left" vertical="top" wrapText="1"/>
    </xf>
    <xf numFmtId="49" fontId="14" fillId="0" borderId="49" xfId="0" applyNumberFormat="1" applyFont="1" applyFill="1" applyBorder="1" applyAlignment="1">
      <alignment horizontal="left" vertical="top" wrapText="1"/>
    </xf>
    <xf numFmtId="165" fontId="23" fillId="0" borderId="59" xfId="0" applyNumberFormat="1" applyFont="1" applyFill="1" applyBorder="1" applyAlignment="1">
      <alignment horizontal="right" wrapText="1"/>
    </xf>
    <xf numFmtId="165" fontId="11" fillId="0" borderId="47" xfId="0" applyNumberFormat="1" applyFont="1" applyFill="1" applyBorder="1" applyAlignment="1">
      <alignment horizontal="right" wrapText="1"/>
    </xf>
    <xf numFmtId="165" fontId="23" fillId="0" borderId="67" xfId="0" applyNumberFormat="1" applyFont="1" applyFill="1" applyBorder="1" applyAlignment="1">
      <alignment horizontal="right" wrapText="1"/>
    </xf>
    <xf numFmtId="165" fontId="23" fillId="0" borderId="61" xfId="0" applyNumberFormat="1" applyFont="1" applyFill="1" applyBorder="1" applyAlignment="1">
      <alignment horizontal="right" wrapText="1"/>
    </xf>
    <xf numFmtId="165" fontId="21" fillId="0" borderId="47" xfId="0" applyNumberFormat="1" applyFont="1" applyFill="1" applyBorder="1" applyAlignment="1">
      <alignment horizontal="right" wrapText="1"/>
    </xf>
    <xf numFmtId="165" fontId="14" fillId="0" borderId="77" xfId="0" applyNumberFormat="1" applyFont="1" applyFill="1" applyBorder="1" applyAlignment="1">
      <alignment horizontal="right" wrapText="1"/>
    </xf>
    <xf numFmtId="165" fontId="24" fillId="0" borderId="49" xfId="0" applyNumberFormat="1" applyFont="1" applyFill="1" applyBorder="1" applyAlignment="1">
      <alignment horizontal="right" wrapText="1"/>
    </xf>
    <xf numFmtId="165" fontId="24" fillId="0" borderId="54" xfId="0" applyNumberFormat="1" applyFont="1" applyFill="1" applyBorder="1" applyAlignment="1">
      <alignment horizontal="right" wrapText="1"/>
    </xf>
    <xf numFmtId="165" fontId="23" fillId="0" borderId="63" xfId="0" applyNumberFormat="1" applyFont="1" applyFill="1" applyBorder="1" applyAlignment="1">
      <alignment horizontal="right" wrapText="1"/>
    </xf>
    <xf numFmtId="165" fontId="24" fillId="0" borderId="81" xfId="0" applyNumberFormat="1" applyFont="1" applyFill="1" applyBorder="1" applyAlignment="1">
      <alignment horizontal="right" wrapText="1"/>
    </xf>
    <xf numFmtId="165" fontId="21" fillId="0" borderId="47" xfId="0" applyNumberFormat="1" applyFont="1" applyFill="1" applyBorder="1" applyAlignment="1">
      <alignment horizontal="right" wrapText="1"/>
    </xf>
    <xf numFmtId="165" fontId="12" fillId="0" borderId="54" xfId="0" applyNumberFormat="1" applyFont="1" applyFill="1" applyBorder="1" applyAlignment="1">
      <alignment horizontal="right" wrapText="1"/>
    </xf>
    <xf numFmtId="165" fontId="23" fillId="0" borderId="49" xfId="0" applyNumberFormat="1" applyFont="1" applyFill="1" applyBorder="1" applyAlignment="1">
      <alignment horizontal="right" wrapText="1"/>
    </xf>
    <xf numFmtId="165" fontId="17" fillId="0" borderId="81" xfId="0" applyNumberFormat="1" applyFont="1" applyFill="1" applyBorder="1" applyAlignment="1">
      <alignment horizontal="right" wrapText="1"/>
    </xf>
    <xf numFmtId="165" fontId="17" fillId="0" borderId="82" xfId="0" applyNumberFormat="1" applyFont="1" applyFill="1" applyBorder="1" applyAlignment="1">
      <alignment horizontal="right" wrapText="1"/>
    </xf>
    <xf numFmtId="165" fontId="21" fillId="3" borderId="83" xfId="0" applyNumberFormat="1" applyFont="1" applyFill="1" applyBorder="1" applyAlignment="1">
      <alignment horizontal="right" wrapText="1"/>
    </xf>
    <xf numFmtId="165" fontId="13" fillId="4" borderId="84" xfId="0" applyNumberFormat="1" applyFont="1" applyFill="1" applyBorder="1" applyAlignment="1">
      <alignment horizontal="right" wrapText="1"/>
    </xf>
    <xf numFmtId="0" fontId="2" fillId="0" borderId="48" xfId="0" applyFont="1" applyBorder="1" applyAlignment="1">
      <alignment/>
    </xf>
    <xf numFmtId="0" fontId="31" fillId="0" borderId="48" xfId="0" applyFont="1" applyBorder="1" applyAlignment="1">
      <alignment wrapText="1"/>
    </xf>
    <xf numFmtId="0" fontId="3" fillId="0" borderId="48" xfId="0" applyFont="1" applyBorder="1" applyAlignment="1">
      <alignment/>
    </xf>
    <xf numFmtId="0" fontId="31" fillId="0" borderId="48" xfId="0" applyFont="1" applyBorder="1" applyAlignment="1">
      <alignment wrapText="1"/>
    </xf>
    <xf numFmtId="0" fontId="10" fillId="0" borderId="48" xfId="0" applyFont="1" applyBorder="1" applyAlignment="1">
      <alignment/>
    </xf>
    <xf numFmtId="0" fontId="10" fillId="0" borderId="48" xfId="0" applyFont="1" applyBorder="1" applyAlignment="1">
      <alignment wrapText="1"/>
    </xf>
    <xf numFmtId="0" fontId="32" fillId="0" borderId="48" xfId="0" applyFont="1" applyBorder="1" applyAlignment="1">
      <alignment wrapText="1"/>
    </xf>
    <xf numFmtId="165" fontId="12" fillId="0" borderId="48" xfId="0" applyNumberFormat="1" applyFont="1" applyFill="1" applyBorder="1" applyAlignment="1">
      <alignment horizontal="right" wrapText="1"/>
    </xf>
    <xf numFmtId="0" fontId="5" fillId="0" borderId="48" xfId="0" applyFont="1" applyBorder="1" applyAlignment="1">
      <alignment/>
    </xf>
    <xf numFmtId="49" fontId="3" fillId="0" borderId="48" xfId="0" applyNumberFormat="1" applyFont="1" applyBorder="1" applyAlignment="1">
      <alignment vertical="top" wrapText="1"/>
    </xf>
    <xf numFmtId="165" fontId="3" fillId="0" borderId="48" xfId="0" applyNumberFormat="1" applyFont="1" applyBorder="1" applyAlignment="1">
      <alignment/>
    </xf>
    <xf numFmtId="165" fontId="17" fillId="0" borderId="48" xfId="0" applyNumberFormat="1" applyFont="1" applyFill="1" applyBorder="1" applyAlignment="1">
      <alignment horizontal="right" wrapText="1"/>
    </xf>
    <xf numFmtId="165" fontId="5" fillId="0" borderId="48" xfId="0" applyNumberFormat="1" applyFont="1" applyBorder="1" applyAlignment="1">
      <alignment/>
    </xf>
    <xf numFmtId="165" fontId="33" fillId="0" borderId="48" xfId="0" applyNumberFormat="1" applyFont="1" applyBorder="1" applyAlignment="1">
      <alignment/>
    </xf>
    <xf numFmtId="165" fontId="2" fillId="0" borderId="48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165" fontId="5" fillId="0" borderId="48" xfId="0" applyNumberFormat="1" applyFont="1" applyBorder="1" applyAlignment="1">
      <alignment/>
    </xf>
    <xf numFmtId="0" fontId="2" fillId="0" borderId="85" xfId="0" applyFont="1" applyBorder="1" applyAlignment="1">
      <alignment/>
    </xf>
    <xf numFmtId="165" fontId="2" fillId="0" borderId="85" xfId="0" applyNumberFormat="1" applyFont="1" applyBorder="1" applyAlignment="1">
      <alignment/>
    </xf>
    <xf numFmtId="0" fontId="31" fillId="0" borderId="85" xfId="0" applyFont="1" applyBorder="1" applyAlignment="1">
      <alignment wrapText="1"/>
    </xf>
    <xf numFmtId="0" fontId="2" fillId="0" borderId="86" xfId="0" applyFont="1" applyBorder="1" applyAlignment="1">
      <alignment/>
    </xf>
    <xf numFmtId="165" fontId="2" fillId="0" borderId="86" xfId="0" applyNumberFormat="1" applyFont="1" applyBorder="1" applyAlignment="1">
      <alignment/>
    </xf>
    <xf numFmtId="0" fontId="31" fillId="0" borderId="86" xfId="0" applyFont="1" applyBorder="1" applyAlignment="1">
      <alignment wrapText="1"/>
    </xf>
    <xf numFmtId="0" fontId="2" fillId="0" borderId="87" xfId="0" applyFont="1" applyBorder="1" applyAlignment="1">
      <alignment/>
    </xf>
    <xf numFmtId="165" fontId="2" fillId="0" borderId="88" xfId="0" applyNumberFormat="1" applyFont="1" applyBorder="1" applyAlignment="1">
      <alignment/>
    </xf>
    <xf numFmtId="0" fontId="31" fillId="0" borderId="87" xfId="0" applyFont="1" applyBorder="1" applyAlignment="1">
      <alignment wrapText="1"/>
    </xf>
    <xf numFmtId="0" fontId="2" fillId="0" borderId="89" xfId="0" applyFont="1" applyBorder="1" applyAlignment="1">
      <alignment/>
    </xf>
    <xf numFmtId="0" fontId="31" fillId="0" borderId="85" xfId="0" applyFont="1" applyBorder="1" applyAlignment="1">
      <alignment wrapText="1"/>
    </xf>
    <xf numFmtId="165" fontId="10" fillId="0" borderId="86" xfId="0" applyNumberFormat="1" applyFont="1" applyBorder="1" applyAlignment="1">
      <alignment/>
    </xf>
    <xf numFmtId="0" fontId="10" fillId="0" borderId="86" xfId="0" applyFont="1" applyBorder="1" applyAlignment="1">
      <alignment/>
    </xf>
    <xf numFmtId="165" fontId="2" fillId="0" borderId="89" xfId="0" applyNumberFormat="1" applyFont="1" applyBorder="1" applyAlignment="1">
      <alignment/>
    </xf>
    <xf numFmtId="0" fontId="10" fillId="0" borderId="89" xfId="0" applyFont="1" applyBorder="1" applyAlignment="1">
      <alignment/>
    </xf>
    <xf numFmtId="165" fontId="10" fillId="0" borderId="89" xfId="0" applyNumberFormat="1" applyFont="1" applyBorder="1" applyAlignment="1">
      <alignment/>
    </xf>
    <xf numFmtId="165" fontId="10" fillId="0" borderId="85" xfId="0" applyNumberFormat="1" applyFont="1" applyBorder="1" applyAlignment="1">
      <alignment/>
    </xf>
    <xf numFmtId="0" fontId="10" fillId="0" borderId="85" xfId="0" applyFont="1" applyBorder="1" applyAlignment="1">
      <alignment wrapText="1"/>
    </xf>
    <xf numFmtId="0" fontId="10" fillId="0" borderId="85" xfId="0" applyFont="1" applyBorder="1" applyAlignment="1">
      <alignment/>
    </xf>
    <xf numFmtId="0" fontId="10" fillId="0" borderId="87" xfId="0" applyFont="1" applyBorder="1" applyAlignment="1">
      <alignment/>
    </xf>
    <xf numFmtId="165" fontId="12" fillId="0" borderId="54" xfId="0" applyNumberFormat="1" applyFont="1" applyFill="1" applyBorder="1" applyAlignment="1">
      <alignment horizontal="right" wrapText="1"/>
    </xf>
    <xf numFmtId="165" fontId="12" fillId="0" borderId="85" xfId="0" applyNumberFormat="1" applyFont="1" applyFill="1" applyBorder="1" applyAlignment="1">
      <alignment horizontal="right" wrapText="1"/>
    </xf>
    <xf numFmtId="165" fontId="4" fillId="0" borderId="86" xfId="0" applyNumberFormat="1" applyFont="1" applyBorder="1" applyAlignment="1">
      <alignment/>
    </xf>
    <xf numFmtId="0" fontId="4" fillId="0" borderId="86" xfId="0" applyFont="1" applyBorder="1" applyAlignment="1">
      <alignment/>
    </xf>
    <xf numFmtId="165" fontId="21" fillId="0" borderId="89" xfId="0" applyNumberFormat="1" applyFont="1" applyFill="1" applyBorder="1" applyAlignment="1">
      <alignment horizontal="right" wrapText="1"/>
    </xf>
    <xf numFmtId="165" fontId="5" fillId="0" borderId="86" xfId="0" applyNumberFormat="1" applyFont="1" applyBorder="1" applyAlignment="1">
      <alignment/>
    </xf>
    <xf numFmtId="0" fontId="5" fillId="0" borderId="86" xfId="0" applyFont="1" applyBorder="1" applyAlignment="1">
      <alignment/>
    </xf>
    <xf numFmtId="165" fontId="12" fillId="0" borderId="90" xfId="0" applyNumberFormat="1" applyFont="1" applyFill="1" applyBorder="1" applyAlignment="1">
      <alignment horizontal="right" wrapText="1"/>
    </xf>
    <xf numFmtId="165" fontId="2" fillId="0" borderId="90" xfId="0" applyNumberFormat="1" applyFont="1" applyBorder="1" applyAlignment="1">
      <alignment/>
    </xf>
    <xf numFmtId="0" fontId="5" fillId="0" borderId="90" xfId="0" applyFont="1" applyBorder="1" applyAlignment="1">
      <alignment/>
    </xf>
    <xf numFmtId="165" fontId="3" fillId="0" borderId="85" xfId="0" applyNumberFormat="1" applyFont="1" applyBorder="1" applyAlignment="1">
      <alignment/>
    </xf>
    <xf numFmtId="49" fontId="3" fillId="0" borderId="85" xfId="0" applyNumberFormat="1" applyFont="1" applyBorder="1" applyAlignment="1">
      <alignment vertical="top" wrapText="1"/>
    </xf>
    <xf numFmtId="165" fontId="3" fillId="0" borderId="86" xfId="0" applyNumberFormat="1" applyFont="1" applyBorder="1" applyAlignment="1">
      <alignment/>
    </xf>
    <xf numFmtId="49" fontId="3" fillId="0" borderId="86" xfId="0" applyNumberFormat="1" applyFont="1" applyBorder="1" applyAlignment="1">
      <alignment vertical="top" wrapText="1"/>
    </xf>
    <xf numFmtId="49" fontId="3" fillId="0" borderId="87" xfId="0" applyNumberFormat="1" applyFont="1" applyBorder="1" applyAlignment="1">
      <alignment vertical="top" wrapText="1"/>
    </xf>
    <xf numFmtId="49" fontId="3" fillId="0" borderId="91" xfId="0" applyNumberFormat="1" applyFont="1" applyBorder="1" applyAlignment="1">
      <alignment vertical="top" wrapText="1"/>
    </xf>
    <xf numFmtId="165" fontId="3" fillId="0" borderId="88" xfId="0" applyNumberFormat="1" applyFont="1" applyBorder="1" applyAlignment="1">
      <alignment/>
    </xf>
    <xf numFmtId="49" fontId="3" fillId="0" borderId="88" xfId="0" applyNumberFormat="1" applyFont="1" applyBorder="1" applyAlignment="1">
      <alignment vertical="top" wrapText="1"/>
    </xf>
    <xf numFmtId="165" fontId="17" fillId="0" borderId="89" xfId="0" applyNumberFormat="1" applyFont="1" applyFill="1" applyBorder="1" applyAlignment="1">
      <alignment horizontal="right" wrapText="1"/>
    </xf>
    <xf numFmtId="49" fontId="3" fillId="0" borderId="89" xfId="0" applyNumberFormat="1" applyFont="1" applyBorder="1" applyAlignment="1">
      <alignment vertical="top" wrapText="1"/>
    </xf>
    <xf numFmtId="165" fontId="3" fillId="0" borderId="92" xfId="0" applyNumberFormat="1" applyFont="1" applyBorder="1" applyAlignment="1">
      <alignment/>
    </xf>
    <xf numFmtId="165" fontId="2" fillId="0" borderId="92" xfId="0" applyNumberFormat="1" applyFont="1" applyBorder="1" applyAlignment="1">
      <alignment/>
    </xf>
    <xf numFmtId="49" fontId="3" fillId="0" borderId="92" xfId="0" applyNumberFormat="1" applyFont="1" applyBorder="1" applyAlignment="1">
      <alignment vertical="top" wrapText="1"/>
    </xf>
    <xf numFmtId="49" fontId="3" fillId="0" borderId="90" xfId="0" applyNumberFormat="1" applyFont="1" applyBorder="1" applyAlignment="1">
      <alignment vertical="top" wrapText="1"/>
    </xf>
    <xf numFmtId="165" fontId="17" fillId="0" borderId="88" xfId="0" applyNumberFormat="1" applyFont="1" applyFill="1" applyBorder="1" applyAlignment="1">
      <alignment horizontal="right" wrapText="1"/>
    </xf>
    <xf numFmtId="165" fontId="3" fillId="0" borderId="89" xfId="0" applyNumberFormat="1" applyFont="1" applyBorder="1" applyAlignment="1">
      <alignment/>
    </xf>
    <xf numFmtId="165" fontId="12" fillId="0" borderId="14" xfId="0" applyNumberFormat="1" applyFont="1" applyFill="1" applyBorder="1" applyAlignment="1">
      <alignment horizontal="right" wrapText="1"/>
    </xf>
    <xf numFmtId="165" fontId="5" fillId="0" borderId="86" xfId="0" applyNumberFormat="1" applyFont="1" applyBorder="1" applyAlignment="1">
      <alignment/>
    </xf>
    <xf numFmtId="165" fontId="11" fillId="0" borderId="89" xfId="0" applyNumberFormat="1" applyFont="1" applyFill="1" applyBorder="1" applyAlignment="1">
      <alignment horizontal="right" wrapText="1"/>
    </xf>
    <xf numFmtId="165" fontId="21" fillId="0" borderId="89" xfId="0" applyNumberFormat="1" applyFont="1" applyFill="1" applyBorder="1" applyAlignment="1">
      <alignment horizontal="right" wrapText="1"/>
    </xf>
    <xf numFmtId="0" fontId="3" fillId="0" borderId="86" xfId="0" applyFont="1" applyBorder="1" applyAlignment="1">
      <alignment wrapText="1"/>
    </xf>
    <xf numFmtId="0" fontId="34" fillId="0" borderId="85" xfId="0" applyFont="1" applyBorder="1" applyAlignment="1">
      <alignment vertical="top"/>
    </xf>
    <xf numFmtId="165" fontId="33" fillId="0" borderId="86" xfId="0" applyNumberFormat="1" applyFont="1" applyBorder="1" applyAlignment="1">
      <alignment/>
    </xf>
    <xf numFmtId="0" fontId="5" fillId="0" borderId="89" xfId="0" applyFont="1" applyBorder="1" applyAlignment="1">
      <alignment/>
    </xf>
    <xf numFmtId="165" fontId="33" fillId="0" borderId="90" xfId="0" applyNumberFormat="1" applyFont="1" applyBorder="1" applyAlignment="1">
      <alignment/>
    </xf>
    <xf numFmtId="165" fontId="13" fillId="4" borderId="86" xfId="0" applyNumberFormat="1" applyFont="1" applyFill="1" applyBorder="1" applyAlignment="1">
      <alignment horizontal="right" wrapText="1"/>
    </xf>
    <xf numFmtId="165" fontId="21" fillId="3" borderId="93" xfId="0" applyNumberFormat="1" applyFont="1" applyFill="1" applyBorder="1" applyAlignment="1">
      <alignment horizontal="right" wrapText="1"/>
    </xf>
    <xf numFmtId="165" fontId="13" fillId="3" borderId="93" xfId="0" applyNumberFormat="1" applyFont="1" applyFill="1" applyBorder="1" applyAlignment="1">
      <alignment/>
    </xf>
    <xf numFmtId="0" fontId="5" fillId="3" borderId="93" xfId="0" applyFont="1" applyFill="1" applyBorder="1" applyAlignment="1">
      <alignment/>
    </xf>
    <xf numFmtId="165" fontId="13" fillId="4" borderId="86" xfId="0" applyNumberFormat="1" applyFont="1" applyFill="1" applyBorder="1" applyAlignment="1">
      <alignment/>
    </xf>
    <xf numFmtId="0" fontId="1" fillId="4" borderId="86" xfId="0" applyFont="1" applyFill="1" applyBorder="1" applyAlignment="1">
      <alignment/>
    </xf>
    <xf numFmtId="165" fontId="12" fillId="0" borderId="48" xfId="0" applyNumberFormat="1" applyFont="1" applyBorder="1" applyAlignment="1">
      <alignment/>
    </xf>
    <xf numFmtId="165" fontId="12" fillId="0" borderId="48" xfId="0" applyNumberFormat="1" applyFont="1" applyBorder="1" applyAlignment="1">
      <alignment/>
    </xf>
    <xf numFmtId="165" fontId="27" fillId="0" borderId="48" xfId="0" applyNumberFormat="1" applyFont="1" applyBorder="1" applyAlignment="1">
      <alignment/>
    </xf>
    <xf numFmtId="165" fontId="27" fillId="0" borderId="48" xfId="0" applyNumberFormat="1" applyFont="1" applyBorder="1" applyAlignment="1">
      <alignment/>
    </xf>
    <xf numFmtId="165" fontId="17" fillId="0" borderId="85" xfId="0" applyNumberFormat="1" applyFont="1" applyFill="1" applyBorder="1" applyAlignment="1">
      <alignment horizontal="right" wrapText="1"/>
    </xf>
    <xf numFmtId="165" fontId="12" fillId="0" borderId="85" xfId="0" applyNumberFormat="1" applyFont="1" applyBorder="1" applyAlignment="1">
      <alignment/>
    </xf>
    <xf numFmtId="165" fontId="13" fillId="0" borderId="89" xfId="0" applyNumberFormat="1" applyFont="1" applyBorder="1" applyAlignment="1">
      <alignment/>
    </xf>
    <xf numFmtId="165" fontId="18" fillId="0" borderId="91" xfId="0" applyNumberFormat="1" applyFont="1" applyBorder="1" applyAlignment="1">
      <alignment/>
    </xf>
    <xf numFmtId="165" fontId="27" fillId="0" borderId="91" xfId="0" applyNumberFormat="1" applyFont="1" applyBorder="1" applyAlignment="1">
      <alignment/>
    </xf>
    <xf numFmtId="165" fontId="4" fillId="0" borderId="86" xfId="0" applyNumberFormat="1" applyFont="1" applyBorder="1" applyAlignment="1">
      <alignment/>
    </xf>
    <xf numFmtId="165" fontId="27" fillId="0" borderId="86" xfId="0" applyNumberFormat="1" applyFont="1" applyBorder="1" applyAlignment="1">
      <alignment/>
    </xf>
    <xf numFmtId="165" fontId="18" fillId="0" borderId="48" xfId="0" applyNumberFormat="1" applyFont="1" applyBorder="1" applyAlignment="1">
      <alignment/>
    </xf>
    <xf numFmtId="165" fontId="27" fillId="0" borderId="85" xfId="0" applyNumberFormat="1" applyFont="1" applyBorder="1" applyAlignment="1">
      <alignment/>
    </xf>
    <xf numFmtId="165" fontId="27" fillId="0" borderId="85" xfId="0" applyNumberFormat="1" applyFont="1" applyBorder="1" applyAlignment="1">
      <alignment/>
    </xf>
    <xf numFmtId="165" fontId="12" fillId="0" borderId="89" xfId="0" applyNumberFormat="1" applyFont="1" applyBorder="1" applyAlignment="1">
      <alignment/>
    </xf>
    <xf numFmtId="165" fontId="12" fillId="0" borderId="89" xfId="0" applyNumberFormat="1" applyFont="1" applyBorder="1" applyAlignment="1">
      <alignment/>
    </xf>
    <xf numFmtId="165" fontId="12" fillId="0" borderId="48" xfId="0" applyNumberFormat="1" applyFont="1" applyBorder="1" applyAlignment="1">
      <alignment/>
    </xf>
    <xf numFmtId="165" fontId="12" fillId="0" borderId="86" xfId="0" applyNumberFormat="1" applyFont="1" applyBorder="1" applyAlignment="1">
      <alignment/>
    </xf>
    <xf numFmtId="165" fontId="12" fillId="0" borderId="86" xfId="0" applyNumberFormat="1" applyFont="1" applyBorder="1" applyAlignment="1">
      <alignment/>
    </xf>
    <xf numFmtId="165" fontId="18" fillId="0" borderId="88" xfId="0" applyNumberFormat="1" applyFont="1" applyBorder="1" applyAlignment="1">
      <alignment/>
    </xf>
    <xf numFmtId="165" fontId="27" fillId="0" borderId="88" xfId="0" applyNumberFormat="1" applyFont="1" applyBorder="1" applyAlignment="1">
      <alignment/>
    </xf>
    <xf numFmtId="165" fontId="17" fillId="0" borderId="89" xfId="0" applyNumberFormat="1" applyFont="1" applyFill="1" applyBorder="1" applyAlignment="1">
      <alignment horizontal="right" wrapText="1"/>
    </xf>
    <xf numFmtId="165" fontId="12" fillId="0" borderId="88" xfId="0" applyNumberFormat="1" applyFont="1" applyBorder="1" applyAlignment="1">
      <alignment/>
    </xf>
    <xf numFmtId="165" fontId="12" fillId="0" borderId="19" xfId="0" applyNumberFormat="1" applyFont="1" applyFill="1" applyBorder="1" applyAlignment="1">
      <alignment horizontal="right" wrapText="1"/>
    </xf>
    <xf numFmtId="165" fontId="12" fillId="0" borderId="48" xfId="0" applyNumberFormat="1" applyFont="1" applyBorder="1" applyAlignment="1">
      <alignment/>
    </xf>
    <xf numFmtId="165" fontId="18" fillId="0" borderId="25" xfId="0" applyNumberFormat="1" applyFont="1" applyFill="1" applyBorder="1" applyAlignment="1">
      <alignment horizontal="right" wrapText="1"/>
    </xf>
    <xf numFmtId="165" fontId="18" fillId="0" borderId="54" xfId="0" applyNumberFormat="1" applyFont="1" applyFill="1" applyBorder="1" applyAlignment="1">
      <alignment horizontal="right" wrapText="1"/>
    </xf>
    <xf numFmtId="165" fontId="18" fillId="0" borderId="85" xfId="0" applyNumberFormat="1" applyFont="1" applyBorder="1" applyAlignment="1">
      <alignment/>
    </xf>
    <xf numFmtId="165" fontId="27" fillId="0" borderId="85" xfId="0" applyNumberFormat="1" applyFont="1" applyBorder="1" applyAlignment="1">
      <alignment/>
    </xf>
    <xf numFmtId="165" fontId="18" fillId="0" borderId="31" xfId="0" applyNumberFormat="1" applyFont="1" applyFill="1" applyBorder="1" applyAlignment="1">
      <alignment horizontal="right" wrapText="1"/>
    </xf>
    <xf numFmtId="165" fontId="18" fillId="0" borderId="51" xfId="0" applyNumberFormat="1" applyFont="1" applyFill="1" applyBorder="1" applyAlignment="1">
      <alignment horizontal="right" wrapText="1"/>
    </xf>
    <xf numFmtId="165" fontId="18" fillId="0" borderId="87" xfId="0" applyNumberFormat="1" applyFont="1" applyBorder="1" applyAlignment="1">
      <alignment/>
    </xf>
    <xf numFmtId="165" fontId="27" fillId="0" borderId="87" xfId="0" applyNumberFormat="1" applyFont="1" applyBorder="1" applyAlignment="1">
      <alignment/>
    </xf>
    <xf numFmtId="165" fontId="18" fillId="0" borderId="45" xfId="0" applyNumberFormat="1" applyFont="1" applyFill="1" applyBorder="1" applyAlignment="1">
      <alignment horizontal="right" wrapText="1"/>
    </xf>
    <xf numFmtId="165" fontId="18" fillId="0" borderId="63" xfId="0" applyNumberFormat="1" applyFont="1" applyFill="1" applyBorder="1" applyAlignment="1">
      <alignment horizontal="right" wrapText="1"/>
    </xf>
    <xf numFmtId="165" fontId="18" fillId="0" borderId="86" xfId="0" applyNumberFormat="1" applyFont="1" applyBorder="1" applyAlignment="1">
      <alignment/>
    </xf>
    <xf numFmtId="165" fontId="27" fillId="0" borderId="86" xfId="0" applyNumberFormat="1" applyFont="1" applyBorder="1" applyAlignment="1">
      <alignment/>
    </xf>
    <xf numFmtId="165" fontId="27" fillId="0" borderId="48" xfId="0" applyNumberFormat="1" applyFont="1" applyBorder="1" applyAlignment="1">
      <alignment/>
    </xf>
    <xf numFmtId="165" fontId="18" fillId="0" borderId="23" xfId="0" applyNumberFormat="1" applyFont="1" applyFill="1" applyBorder="1" applyAlignment="1">
      <alignment horizontal="right" wrapText="1"/>
    </xf>
    <xf numFmtId="165" fontId="23" fillId="0" borderId="65" xfId="0" applyNumberFormat="1" applyFont="1" applyFill="1" applyBorder="1" applyAlignment="1">
      <alignment horizontal="right" wrapText="1"/>
    </xf>
    <xf numFmtId="165" fontId="18" fillId="0" borderId="48" xfId="0" applyNumberFormat="1" applyFont="1" applyBorder="1" applyAlignment="1">
      <alignment/>
    </xf>
    <xf numFmtId="165" fontId="18" fillId="0" borderId="19" xfId="0" applyNumberFormat="1" applyFont="1" applyFill="1" applyBorder="1" applyAlignment="1">
      <alignment horizontal="right" wrapText="1"/>
    </xf>
    <xf numFmtId="165" fontId="23" fillId="0" borderId="49" xfId="0" applyNumberFormat="1" applyFont="1" applyFill="1" applyBorder="1" applyAlignment="1">
      <alignment horizontal="right" wrapText="1"/>
    </xf>
    <xf numFmtId="165" fontId="18" fillId="0" borderId="65" xfId="0" applyNumberFormat="1" applyFont="1" applyFill="1" applyBorder="1" applyAlignment="1">
      <alignment horizontal="right" wrapText="1"/>
    </xf>
    <xf numFmtId="165" fontId="12" fillId="0" borderId="49" xfId="0" applyNumberFormat="1" applyFont="1" applyFill="1" applyBorder="1" applyAlignment="1">
      <alignment horizontal="right" wrapText="1"/>
    </xf>
    <xf numFmtId="165" fontId="18" fillId="0" borderId="91" xfId="0" applyNumberFormat="1" applyFont="1" applyBorder="1" applyAlignment="1">
      <alignment/>
    </xf>
    <xf numFmtId="165" fontId="27" fillId="0" borderId="91" xfId="0" applyNumberFormat="1" applyFont="1" applyBorder="1" applyAlignment="1">
      <alignment/>
    </xf>
    <xf numFmtId="165" fontId="18" fillId="0" borderId="9" xfId="0" applyNumberFormat="1" applyFont="1" applyFill="1" applyBorder="1" applyAlignment="1">
      <alignment horizontal="right" wrapText="1"/>
    </xf>
    <xf numFmtId="165" fontId="18" fillId="0" borderId="56" xfId="0" applyNumberFormat="1" applyFont="1" applyFill="1" applyBorder="1" applyAlignment="1">
      <alignment horizontal="right" wrapText="1"/>
    </xf>
    <xf numFmtId="165" fontId="18" fillId="0" borderId="90" xfId="0" applyNumberFormat="1" applyFont="1" applyBorder="1" applyAlignment="1">
      <alignment/>
    </xf>
    <xf numFmtId="165" fontId="27" fillId="0" borderId="90" xfId="0" applyNumberFormat="1" applyFont="1" applyBorder="1" applyAlignment="1">
      <alignment/>
    </xf>
    <xf numFmtId="165" fontId="23" fillId="0" borderId="54" xfId="0" applyNumberFormat="1" applyFont="1" applyFill="1" applyBorder="1" applyAlignment="1">
      <alignment horizontal="right" wrapText="1"/>
    </xf>
    <xf numFmtId="165" fontId="18" fillId="0" borderId="45" xfId="0" applyNumberFormat="1" applyFont="1" applyFill="1" applyBorder="1" applyAlignment="1">
      <alignment horizontal="right" wrapText="1"/>
    </xf>
    <xf numFmtId="165" fontId="18" fillId="0" borderId="86" xfId="0" applyNumberFormat="1" applyFont="1" applyBorder="1" applyAlignment="1">
      <alignment/>
    </xf>
    <xf numFmtId="165" fontId="19" fillId="0" borderId="19" xfId="0" applyNumberFormat="1" applyFont="1" applyFill="1" applyBorder="1" applyAlignment="1">
      <alignment horizontal="right" wrapText="1"/>
    </xf>
    <xf numFmtId="165" fontId="17" fillId="0" borderId="49" xfId="0" applyNumberFormat="1" applyFont="1" applyFill="1" applyBorder="1" applyAlignment="1">
      <alignment horizontal="right" wrapText="1"/>
    </xf>
    <xf numFmtId="165" fontId="18" fillId="0" borderId="19" xfId="0" applyNumberFormat="1" applyFont="1" applyFill="1" applyBorder="1" applyAlignment="1">
      <alignment horizontal="right" wrapText="1"/>
    </xf>
    <xf numFmtId="165" fontId="18" fillId="0" borderId="21" xfId="0" applyNumberFormat="1" applyFont="1" applyFill="1" applyBorder="1" applyAlignment="1">
      <alignment horizontal="right" wrapText="1"/>
    </xf>
    <xf numFmtId="165" fontId="19" fillId="0" borderId="49" xfId="0" applyNumberFormat="1" applyFont="1" applyFill="1" applyBorder="1" applyAlignment="1">
      <alignment horizontal="right" wrapText="1"/>
    </xf>
    <xf numFmtId="165" fontId="18" fillId="0" borderId="25" xfId="0" applyNumberFormat="1" applyFont="1" applyFill="1" applyBorder="1" applyAlignment="1">
      <alignment horizontal="right" wrapText="1"/>
    </xf>
    <xf numFmtId="165" fontId="18" fillId="0" borderId="54" xfId="0" applyNumberFormat="1" applyFont="1" applyFill="1" applyBorder="1" applyAlignment="1">
      <alignment horizontal="right" wrapText="1"/>
    </xf>
    <xf numFmtId="165" fontId="12" fillId="0" borderId="94" xfId="0" applyNumberFormat="1" applyFont="1" applyFill="1" applyBorder="1" applyAlignment="1">
      <alignment horizontal="right" wrapText="1"/>
    </xf>
    <xf numFmtId="165" fontId="12" fillId="0" borderId="58" xfId="0" applyNumberFormat="1" applyFont="1" applyFill="1" applyBorder="1" applyAlignment="1">
      <alignment horizontal="right" wrapText="1"/>
    </xf>
    <xf numFmtId="165" fontId="18" fillId="0" borderId="94" xfId="0" applyNumberFormat="1" applyFont="1" applyFill="1" applyBorder="1" applyAlignment="1">
      <alignment horizontal="right" wrapText="1"/>
    </xf>
    <xf numFmtId="165" fontId="18" fillId="0" borderId="48" xfId="0" applyNumberFormat="1" applyFont="1" applyFill="1" applyBorder="1" applyAlignment="1">
      <alignment horizontal="right" wrapText="1"/>
    </xf>
    <xf numFmtId="165" fontId="18" fillId="0" borderId="58" xfId="0" applyNumberFormat="1" applyFont="1" applyFill="1" applyBorder="1" applyAlignment="1">
      <alignment horizontal="right" wrapText="1"/>
    </xf>
    <xf numFmtId="165" fontId="12" fillId="0" borderId="50" xfId="0" applyNumberFormat="1" applyFont="1" applyFill="1" applyBorder="1" applyAlignment="1">
      <alignment horizontal="right" wrapText="1"/>
    </xf>
    <xf numFmtId="165" fontId="12" fillId="0" borderId="19" xfId="0" applyNumberFormat="1" applyFont="1" applyFill="1" applyBorder="1" applyAlignment="1">
      <alignment horizontal="right" wrapText="1"/>
    </xf>
    <xf numFmtId="165" fontId="12" fillId="0" borderId="49" xfId="0" applyNumberFormat="1" applyFont="1" applyFill="1" applyBorder="1" applyAlignment="1">
      <alignment horizontal="right" wrapText="1"/>
    </xf>
    <xf numFmtId="165" fontId="18" fillId="0" borderId="49" xfId="0" applyNumberFormat="1" applyFont="1" applyFill="1" applyBorder="1" applyAlignment="1">
      <alignment horizontal="right" wrapText="1"/>
    </xf>
    <xf numFmtId="165" fontId="18" fillId="0" borderId="23" xfId="0" applyNumberFormat="1" applyFont="1" applyFill="1" applyBorder="1" applyAlignment="1">
      <alignment horizontal="right" wrapText="1"/>
    </xf>
    <xf numFmtId="165" fontId="18" fillId="0" borderId="65" xfId="0" applyNumberFormat="1" applyFont="1" applyFill="1" applyBorder="1" applyAlignment="1">
      <alignment horizontal="right" wrapText="1"/>
    </xf>
    <xf numFmtId="165" fontId="18" fillId="0" borderId="85" xfId="0" applyNumberFormat="1" applyFont="1" applyBorder="1" applyAlignment="1">
      <alignment/>
    </xf>
    <xf numFmtId="165" fontId="18" fillId="0" borderId="9" xfId="0" applyNumberFormat="1" applyFont="1" applyFill="1" applyBorder="1" applyAlignment="1">
      <alignment horizontal="right" wrapText="1"/>
    </xf>
    <xf numFmtId="165" fontId="18" fillId="0" borderId="56" xfId="0" applyNumberFormat="1" applyFont="1" applyFill="1" applyBorder="1" applyAlignment="1">
      <alignment horizontal="right" wrapText="1"/>
    </xf>
    <xf numFmtId="165" fontId="18" fillId="0" borderId="87" xfId="0" applyNumberFormat="1" applyFont="1" applyBorder="1" applyAlignment="1">
      <alignment/>
    </xf>
    <xf numFmtId="165" fontId="27" fillId="0" borderId="87" xfId="0" applyNumberFormat="1" applyFont="1" applyBorder="1" applyAlignment="1">
      <alignment/>
    </xf>
    <xf numFmtId="165" fontId="18" fillId="0" borderId="60" xfId="0" applyNumberFormat="1" applyFont="1" applyFill="1" applyBorder="1" applyAlignment="1">
      <alignment horizontal="right" wrapText="1"/>
    </xf>
    <xf numFmtId="165" fontId="18" fillId="0" borderId="61" xfId="0" applyNumberFormat="1" applyFont="1" applyFill="1" applyBorder="1" applyAlignment="1">
      <alignment horizontal="right" wrapText="1"/>
    </xf>
    <xf numFmtId="165" fontId="18" fillId="0" borderId="31" xfId="0" applyNumberFormat="1" applyFont="1" applyFill="1" applyBorder="1" applyAlignment="1">
      <alignment horizontal="right" wrapText="1"/>
    </xf>
    <xf numFmtId="165" fontId="18" fillId="0" borderId="51" xfId="0" applyNumberFormat="1" applyFont="1" applyFill="1" applyBorder="1" applyAlignment="1">
      <alignment horizontal="right" wrapText="1"/>
    </xf>
    <xf numFmtId="165" fontId="18" fillId="0" borderId="63" xfId="0" applyNumberFormat="1" applyFont="1" applyFill="1" applyBorder="1" applyAlignment="1">
      <alignment horizontal="right" wrapText="1"/>
    </xf>
    <xf numFmtId="165" fontId="18" fillId="0" borderId="16" xfId="0" applyNumberFormat="1" applyFont="1" applyFill="1" applyBorder="1" applyAlignment="1">
      <alignment horizontal="right" wrapText="1"/>
    </xf>
    <xf numFmtId="165" fontId="23" fillId="0" borderId="9" xfId="0" applyNumberFormat="1" applyFont="1" applyFill="1" applyBorder="1" applyAlignment="1">
      <alignment horizontal="right" wrapText="1"/>
    </xf>
    <xf numFmtId="165" fontId="23" fillId="0" borderId="56" xfId="0" applyNumberFormat="1" applyFont="1" applyFill="1" applyBorder="1" applyAlignment="1">
      <alignment horizontal="right" wrapText="1"/>
    </xf>
    <xf numFmtId="165" fontId="23" fillId="0" borderId="45" xfId="0" applyNumberFormat="1" applyFont="1" applyFill="1" applyBorder="1" applyAlignment="1">
      <alignment horizontal="right" wrapText="1"/>
    </xf>
    <xf numFmtId="165" fontId="23" fillId="0" borderId="63" xfId="0" applyNumberFormat="1" applyFont="1" applyFill="1" applyBorder="1" applyAlignment="1">
      <alignment horizontal="right" wrapText="1"/>
    </xf>
    <xf numFmtId="165" fontId="23" fillId="0" borderId="25" xfId="0" applyNumberFormat="1" applyFont="1" applyFill="1" applyBorder="1" applyAlignment="1">
      <alignment horizontal="right" wrapText="1"/>
    </xf>
    <xf numFmtId="165" fontId="23" fillId="0" borderId="31" xfId="0" applyNumberFormat="1" applyFont="1" applyFill="1" applyBorder="1" applyAlignment="1">
      <alignment horizontal="right" wrapText="1"/>
    </xf>
    <xf numFmtId="165" fontId="23" fillId="0" borderId="51" xfId="0" applyNumberFormat="1" applyFont="1" applyFill="1" applyBorder="1" applyAlignment="1">
      <alignment horizontal="right" wrapText="1"/>
    </xf>
    <xf numFmtId="165" fontId="23" fillId="0" borderId="23" xfId="0" applyNumberFormat="1" applyFont="1" applyFill="1" applyBorder="1" applyAlignment="1">
      <alignment horizontal="right" wrapText="1"/>
    </xf>
    <xf numFmtId="165" fontId="12" fillId="0" borderId="86" xfId="0" applyNumberFormat="1" applyFont="1" applyBorder="1" applyAlignment="1">
      <alignment/>
    </xf>
    <xf numFmtId="165" fontId="12" fillId="0" borderId="86" xfId="0" applyNumberFormat="1" applyFont="1" applyBorder="1" applyAlignment="1">
      <alignment/>
    </xf>
    <xf numFmtId="165" fontId="17" fillId="0" borderId="25" xfId="0" applyNumberFormat="1" applyFont="1" applyFill="1" applyBorder="1" applyAlignment="1">
      <alignment horizontal="right" wrapText="1"/>
    </xf>
    <xf numFmtId="165" fontId="18" fillId="0" borderId="53" xfId="0" applyNumberFormat="1" applyFont="1" applyFill="1" applyBorder="1" applyAlignment="1">
      <alignment horizontal="right" wrapText="1"/>
    </xf>
    <xf numFmtId="165" fontId="18" fillId="0" borderId="95" xfId="0" applyNumberFormat="1" applyFont="1" applyFill="1" applyBorder="1" applyAlignment="1">
      <alignment horizontal="right" wrapText="1"/>
    </xf>
    <xf numFmtId="165" fontId="4" fillId="0" borderId="91" xfId="0" applyNumberFormat="1" applyFont="1" applyBorder="1" applyAlignment="1">
      <alignment/>
    </xf>
    <xf numFmtId="165" fontId="4" fillId="0" borderId="86" xfId="0" applyNumberFormat="1" applyFont="1" applyBorder="1" applyAlignment="1">
      <alignment/>
    </xf>
    <xf numFmtId="165" fontId="18" fillId="0" borderId="49" xfId="0" applyNumberFormat="1" applyFont="1" applyFill="1" applyBorder="1" applyAlignment="1">
      <alignment horizontal="right" wrapText="1"/>
    </xf>
    <xf numFmtId="165" fontId="18" fillId="0" borderId="48" xfId="0" applyNumberFormat="1" applyFont="1" applyBorder="1" applyAlignment="1">
      <alignment/>
    </xf>
    <xf numFmtId="165" fontId="4" fillId="0" borderId="48" xfId="0" applyNumberFormat="1" applyFont="1" applyBorder="1" applyAlignment="1">
      <alignment/>
    </xf>
    <xf numFmtId="165" fontId="18" fillId="0" borderId="8" xfId="0" applyNumberFormat="1" applyFont="1" applyFill="1" applyBorder="1" applyAlignment="1">
      <alignment horizontal="right" wrapText="1"/>
    </xf>
    <xf numFmtId="165" fontId="18" fillId="0" borderId="16" xfId="0" applyNumberFormat="1" applyFont="1" applyFill="1" applyBorder="1" applyAlignment="1">
      <alignment horizontal="right" wrapText="1"/>
    </xf>
    <xf numFmtId="165" fontId="18" fillId="0" borderId="4" xfId="0" applyNumberFormat="1" applyFont="1" applyFill="1" applyBorder="1" applyAlignment="1">
      <alignment horizontal="right" wrapText="1"/>
    </xf>
    <xf numFmtId="165" fontId="18" fillId="0" borderId="77" xfId="0" applyNumberFormat="1" applyFont="1" applyFill="1" applyBorder="1" applyAlignment="1">
      <alignment horizontal="right" wrapText="1"/>
    </xf>
    <xf numFmtId="165" fontId="12" fillId="0" borderId="90" xfId="0" applyNumberFormat="1" applyFont="1" applyBorder="1" applyAlignment="1">
      <alignment/>
    </xf>
    <xf numFmtId="165" fontId="17" fillId="0" borderId="19" xfId="0" applyNumberFormat="1" applyFont="1" applyFill="1" applyBorder="1" applyAlignment="1">
      <alignment horizontal="right" wrapText="1"/>
    </xf>
    <xf numFmtId="165" fontId="11" fillId="0" borderId="19" xfId="0" applyNumberFormat="1" applyFont="1" applyFill="1" applyBorder="1" applyAlignment="1">
      <alignment horizontal="right" wrapText="1"/>
    </xf>
    <xf numFmtId="165" fontId="18" fillId="0" borderId="48" xfId="0" applyNumberFormat="1" applyFont="1" applyBorder="1" applyAlignment="1">
      <alignment/>
    </xf>
    <xf numFmtId="165" fontId="23" fillId="0" borderId="16" xfId="0" applyNumberFormat="1" applyFont="1" applyFill="1" applyBorder="1" applyAlignment="1">
      <alignment horizontal="right" wrapText="1"/>
    </xf>
    <xf numFmtId="165" fontId="11" fillId="0" borderId="16" xfId="0" applyNumberFormat="1" applyFont="1" applyFill="1" applyBorder="1" applyAlignment="1">
      <alignment horizontal="right" wrapText="1"/>
    </xf>
    <xf numFmtId="165" fontId="23" fillId="0" borderId="77" xfId="0" applyNumberFormat="1" applyFont="1" applyFill="1" applyBorder="1" applyAlignment="1">
      <alignment horizontal="right" wrapText="1"/>
    </xf>
    <xf numFmtId="165" fontId="12" fillId="0" borderId="16" xfId="0" applyNumberFormat="1" applyFont="1" applyFill="1" applyBorder="1" applyAlignment="1">
      <alignment horizontal="right" wrapText="1"/>
    </xf>
    <xf numFmtId="165" fontId="12" fillId="0" borderId="77" xfId="0" applyNumberFormat="1" applyFont="1" applyFill="1" applyBorder="1" applyAlignment="1">
      <alignment horizontal="right" wrapText="1"/>
    </xf>
    <xf numFmtId="165" fontId="19" fillId="0" borderId="87" xfId="0" applyNumberFormat="1" applyFont="1" applyBorder="1" applyAlignment="1">
      <alignment/>
    </xf>
    <xf numFmtId="165" fontId="18" fillId="0" borderId="85" xfId="0" applyNumberFormat="1" applyFont="1" applyBorder="1" applyAlignment="1">
      <alignment/>
    </xf>
    <xf numFmtId="165" fontId="18" fillId="0" borderId="87" xfId="0" applyNumberFormat="1" applyFont="1" applyBorder="1" applyAlignment="1">
      <alignment/>
    </xf>
    <xf numFmtId="165" fontId="18" fillId="0" borderId="86" xfId="0" applyNumberFormat="1" applyFont="1" applyBorder="1" applyAlignment="1">
      <alignment/>
    </xf>
    <xf numFmtId="165" fontId="12" fillId="0" borderId="89" xfId="0" applyNumberFormat="1" applyFont="1" applyBorder="1" applyAlignment="1">
      <alignment/>
    </xf>
    <xf numFmtId="165" fontId="18" fillId="0" borderId="59" xfId="0" applyNumberFormat="1" applyFont="1" applyFill="1" applyBorder="1" applyAlignment="1">
      <alignment horizontal="right" wrapText="1"/>
    </xf>
    <xf numFmtId="165" fontId="18" fillId="0" borderId="85" xfId="0" applyNumberFormat="1" applyFont="1" applyBorder="1" applyAlignment="1">
      <alignment/>
    </xf>
    <xf numFmtId="165" fontId="18" fillId="0" borderId="21" xfId="0" applyNumberFormat="1" applyFont="1" applyFill="1" applyBorder="1" applyAlignment="1">
      <alignment horizontal="right" wrapText="1"/>
    </xf>
    <xf numFmtId="165" fontId="18" fillId="0" borderId="67" xfId="0" applyNumberFormat="1" applyFont="1" applyFill="1" applyBorder="1" applyAlignment="1">
      <alignment horizontal="right" wrapText="1"/>
    </xf>
    <xf numFmtId="165" fontId="18" fillId="0" borderId="87" xfId="0" applyNumberFormat="1" applyFont="1" applyBorder="1" applyAlignment="1">
      <alignment/>
    </xf>
    <xf numFmtId="165" fontId="18" fillId="0" borderId="86" xfId="0" applyNumberFormat="1" applyFont="1" applyBorder="1" applyAlignment="1">
      <alignment/>
    </xf>
    <xf numFmtId="165" fontId="23" fillId="0" borderId="53" xfId="0" applyNumberFormat="1" applyFont="1" applyFill="1" applyBorder="1" applyAlignment="1">
      <alignment horizontal="right" wrapText="1"/>
    </xf>
    <xf numFmtId="165" fontId="23" fillId="0" borderId="95" xfId="0" applyNumberFormat="1" applyFont="1" applyFill="1" applyBorder="1" applyAlignment="1">
      <alignment horizontal="right" wrapText="1"/>
    </xf>
    <xf numFmtId="0" fontId="5" fillId="0" borderId="85" xfId="0" applyFont="1" applyBorder="1" applyAlignment="1">
      <alignment/>
    </xf>
    <xf numFmtId="0" fontId="5" fillId="0" borderId="87" xfId="0" applyFont="1" applyBorder="1" applyAlignment="1">
      <alignment/>
    </xf>
    <xf numFmtId="0" fontId="34" fillId="0" borderId="48" xfId="0" applyFont="1" applyBorder="1" applyAlignment="1">
      <alignment wrapText="1"/>
    </xf>
    <xf numFmtId="0" fontId="34" fillId="0" borderId="91" xfId="0" applyFont="1" applyBorder="1" applyAlignment="1">
      <alignment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>
      <alignment horizontal="center" wrapText="1"/>
    </xf>
    <xf numFmtId="49" fontId="12" fillId="0" borderId="96" xfId="0" applyNumberFormat="1" applyFont="1" applyFill="1" applyBorder="1" applyAlignment="1">
      <alignment horizontal="center" wrapText="1"/>
    </xf>
    <xf numFmtId="49" fontId="12" fillId="2" borderId="25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vertical="top" wrapText="1"/>
    </xf>
    <xf numFmtId="49" fontId="1" fillId="2" borderId="23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9" fontId="12" fillId="0" borderId="77" xfId="0" applyNumberFormat="1" applyFont="1" applyFill="1" applyBorder="1" applyAlignment="1">
      <alignment horizontal="center" wrapText="1"/>
    </xf>
    <xf numFmtId="49" fontId="12" fillId="0" borderId="71" xfId="0" applyNumberFormat="1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/>
    </xf>
    <xf numFmtId="49" fontId="3" fillId="2" borderId="6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3" fillId="4" borderId="98" xfId="0" applyFont="1" applyFill="1" applyBorder="1" applyAlignment="1">
      <alignment horizontal="center" wrapText="1"/>
    </xf>
    <xf numFmtId="0" fontId="13" fillId="4" borderId="40" xfId="0" applyFont="1" applyFill="1" applyBorder="1" applyAlignment="1">
      <alignment horizontal="center" wrapText="1"/>
    </xf>
    <xf numFmtId="49" fontId="21" fillId="3" borderId="38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2" borderId="63" xfId="0" applyNumberFormat="1" applyFont="1" applyFill="1" applyBorder="1" applyAlignment="1">
      <alignment horizontal="center" wrapText="1"/>
    </xf>
    <xf numFmtId="49" fontId="1" fillId="2" borderId="64" xfId="0" applyNumberFormat="1" applyFont="1" applyFill="1" applyBorder="1" applyAlignment="1">
      <alignment horizontal="center" wrapText="1"/>
    </xf>
    <xf numFmtId="49" fontId="3" fillId="2" borderId="63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center" wrapText="1"/>
    </xf>
    <xf numFmtId="49" fontId="9" fillId="0" borderId="50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9" fontId="1" fillId="2" borderId="81" xfId="0" applyNumberFormat="1" applyFont="1" applyFill="1" applyBorder="1" applyAlignment="1">
      <alignment horizontal="center" wrapText="1"/>
    </xf>
    <xf numFmtId="49" fontId="1" fillId="2" borderId="99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11" fillId="2" borderId="16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12" fillId="0" borderId="55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49" xfId="0" applyNumberFormat="1" applyFont="1" applyFill="1" applyBorder="1" applyAlignment="1">
      <alignment horizontal="center" wrapText="1"/>
    </xf>
    <xf numFmtId="49" fontId="18" fillId="0" borderId="50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49" fontId="12" fillId="0" borderId="65" xfId="0" applyNumberFormat="1" applyFont="1" applyFill="1" applyBorder="1" applyAlignment="1">
      <alignment horizontal="center" wrapText="1"/>
    </xf>
    <xf numFmtId="49" fontId="12" fillId="0" borderId="66" xfId="0" applyNumberFormat="1" applyFont="1" applyFill="1" applyBorder="1" applyAlignment="1">
      <alignment horizontal="center" wrapText="1"/>
    </xf>
    <xf numFmtId="49" fontId="12" fillId="0" borderId="51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left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" fillId="0" borderId="47" xfId="0" applyNumberFormat="1" applyFont="1" applyFill="1" applyBorder="1" applyAlignment="1">
      <alignment horizontal="center" wrapText="1"/>
    </xf>
    <xf numFmtId="49" fontId="1" fillId="0" borderId="100" xfId="0" applyNumberFormat="1" applyFont="1" applyFill="1" applyBorder="1" applyAlignment="1">
      <alignment horizontal="center" wrapText="1"/>
    </xf>
    <xf numFmtId="49" fontId="1" fillId="0" borderId="96" xfId="0" applyNumberFormat="1" applyFont="1" applyFill="1" applyBorder="1" applyAlignment="1">
      <alignment horizontal="center" wrapText="1"/>
    </xf>
    <xf numFmtId="49" fontId="17" fillId="0" borderId="47" xfId="0" applyNumberFormat="1" applyFont="1" applyFill="1" applyBorder="1" applyAlignment="1">
      <alignment horizontal="center" wrapText="1"/>
    </xf>
    <xf numFmtId="49" fontId="17" fillId="0" borderId="96" xfId="0" applyNumberFormat="1" applyFont="1" applyFill="1" applyBorder="1" applyAlignment="1">
      <alignment horizontal="center" wrapText="1"/>
    </xf>
    <xf numFmtId="49" fontId="18" fillId="0" borderId="51" xfId="0" applyNumberFormat="1" applyFont="1" applyFill="1" applyBorder="1" applyAlignment="1">
      <alignment horizontal="center" wrapText="1"/>
    </xf>
    <xf numFmtId="49" fontId="18" fillId="0" borderId="52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28" fillId="0" borderId="25" xfId="0" applyNumberFormat="1" applyFont="1" applyFill="1" applyBorder="1" applyAlignment="1">
      <alignment horizontal="center" wrapText="1"/>
    </xf>
    <xf numFmtId="49" fontId="28" fillId="0" borderId="19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center" wrapText="1"/>
    </xf>
    <xf numFmtId="0" fontId="13" fillId="4" borderId="44" xfId="0" applyFont="1" applyFill="1" applyBorder="1" applyAlignment="1">
      <alignment horizontal="center" wrapText="1"/>
    </xf>
    <xf numFmtId="49" fontId="21" fillId="0" borderId="47" xfId="0" applyNumberFormat="1" applyFont="1" applyFill="1" applyBorder="1" applyAlignment="1">
      <alignment horizontal="center" wrapText="1"/>
    </xf>
    <xf numFmtId="49" fontId="21" fillId="0" borderId="96" xfId="0" applyNumberFormat="1" applyFont="1" applyFill="1" applyBorder="1" applyAlignment="1">
      <alignment horizontal="center" wrapText="1"/>
    </xf>
    <xf numFmtId="49" fontId="13" fillId="0" borderId="76" xfId="0" applyNumberFormat="1" applyFont="1" applyFill="1" applyBorder="1" applyAlignment="1">
      <alignment horizontal="center" wrapText="1"/>
    </xf>
    <xf numFmtId="49" fontId="14" fillId="0" borderId="80" xfId="0" applyNumberFormat="1" applyFont="1" applyFill="1" applyBorder="1" applyAlignment="1">
      <alignment horizontal="center" vertical="top" wrapText="1"/>
    </xf>
    <xf numFmtId="49" fontId="14" fillId="0" borderId="10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4" fillId="0" borderId="48" xfId="0" applyFont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59" xfId="0" applyNumberFormat="1" applyFont="1" applyFill="1" applyBorder="1" applyAlignment="1">
      <alignment horizontal="center" wrapText="1"/>
    </xf>
    <xf numFmtId="49" fontId="3" fillId="0" borderId="102" xfId="0" applyNumberFormat="1" applyFont="1" applyFill="1" applyBorder="1" applyAlignment="1">
      <alignment horizontal="center" wrapText="1"/>
    </xf>
    <xf numFmtId="49" fontId="12" fillId="0" borderId="65" xfId="0" applyNumberFormat="1" applyFont="1" applyFill="1" applyBorder="1" applyAlignment="1">
      <alignment horizontal="center" wrapText="1"/>
    </xf>
    <xf numFmtId="49" fontId="12" fillId="0" borderId="66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8" fillId="0" borderId="4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left" wrapText="1"/>
    </xf>
    <xf numFmtId="49" fontId="17" fillId="0" borderId="47" xfId="0" applyNumberFormat="1" applyFont="1" applyFill="1" applyBorder="1" applyAlignment="1">
      <alignment horizontal="center" wrapText="1"/>
    </xf>
    <xf numFmtId="49" fontId="17" fillId="0" borderId="96" xfId="0" applyNumberFormat="1" applyFont="1" applyFill="1" applyBorder="1" applyAlignment="1">
      <alignment horizont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21" fillId="0" borderId="38" xfId="0" applyNumberFormat="1" applyFont="1" applyFill="1" applyBorder="1" applyAlignment="1">
      <alignment horizontal="center" wrapText="1"/>
    </xf>
    <xf numFmtId="49" fontId="18" fillId="0" borderId="65" xfId="0" applyNumberFormat="1" applyFont="1" applyFill="1" applyBorder="1" applyAlignment="1">
      <alignment horizontal="center" wrapText="1"/>
    </xf>
    <xf numFmtId="49" fontId="18" fillId="0" borderId="66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left" wrapText="1"/>
    </xf>
    <xf numFmtId="49" fontId="12" fillId="0" borderId="55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2" fillId="0" borderId="95" xfId="0" applyNumberFormat="1" applyFont="1" applyFill="1" applyBorder="1" applyAlignment="1">
      <alignment horizontal="center" wrapText="1"/>
    </xf>
    <xf numFmtId="49" fontId="12" fillId="0" borderId="10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30" fillId="0" borderId="65" xfId="0" applyNumberFormat="1" applyFont="1" applyFill="1" applyBorder="1" applyAlignment="1">
      <alignment horizontal="center" wrapText="1"/>
    </xf>
    <xf numFmtId="49" fontId="30" fillId="0" borderId="66" xfId="0" applyNumberFormat="1" applyFont="1" applyFill="1" applyBorder="1" applyAlignment="1">
      <alignment horizontal="center" wrapText="1"/>
    </xf>
    <xf numFmtId="49" fontId="30" fillId="0" borderId="63" xfId="0" applyNumberFormat="1" applyFont="1" applyFill="1" applyBorder="1" applyAlignment="1">
      <alignment horizontal="center" wrapText="1"/>
    </xf>
    <xf numFmtId="49" fontId="30" fillId="0" borderId="64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5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wrapText="1"/>
    </xf>
    <xf numFmtId="49" fontId="18" fillId="0" borderId="24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9" fillId="0" borderId="61" xfId="0" applyNumberFormat="1" applyFont="1" applyFill="1" applyBorder="1" applyAlignment="1">
      <alignment horizontal="center" wrapText="1"/>
    </xf>
    <xf numFmtId="49" fontId="9" fillId="0" borderId="62" xfId="0" applyNumberFormat="1" applyFont="1" applyFill="1" applyBorder="1" applyAlignment="1">
      <alignment horizontal="center" wrapText="1"/>
    </xf>
    <xf numFmtId="49" fontId="35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80" zoomScaleNormal="85" zoomScaleSheetLayoutView="80" workbookViewId="0" topLeftCell="A85">
      <selection activeCell="A100" sqref="A100:G100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1.875" style="9" customWidth="1"/>
    <col min="9" max="9" width="12.375" style="9" customWidth="1"/>
    <col min="10" max="10" width="14.00390625" style="3" customWidth="1"/>
    <col min="11" max="16384" width="9.125" style="1" customWidth="1"/>
  </cols>
  <sheetData>
    <row r="1" spans="1:10" ht="18">
      <c r="A1" s="21"/>
      <c r="B1" s="36"/>
      <c r="C1" s="37"/>
      <c r="D1" s="37"/>
      <c r="E1" s="867" t="s">
        <v>76</v>
      </c>
      <c r="F1" s="867"/>
      <c r="G1" s="867"/>
      <c r="H1" s="867"/>
      <c r="I1" s="867"/>
      <c r="J1" s="867"/>
    </row>
    <row r="2" spans="1:10" ht="18">
      <c r="A2" s="21"/>
      <c r="B2" s="36"/>
      <c r="C2" s="867" t="s">
        <v>121</v>
      </c>
      <c r="D2" s="867"/>
      <c r="E2" s="867"/>
      <c r="F2" s="867"/>
      <c r="G2" s="867"/>
      <c r="H2" s="867"/>
      <c r="I2" s="867"/>
      <c r="J2" s="867"/>
    </row>
    <row r="3" spans="1:10" ht="18">
      <c r="A3" s="21"/>
      <c r="B3" s="867" t="s">
        <v>24</v>
      </c>
      <c r="C3" s="867"/>
      <c r="D3" s="867"/>
      <c r="E3" s="867"/>
      <c r="F3" s="867"/>
      <c r="G3" s="867"/>
      <c r="H3" s="867"/>
      <c r="I3" s="867"/>
      <c r="J3" s="867"/>
    </row>
    <row r="4" spans="1:10" ht="18">
      <c r="A4" s="21"/>
      <c r="B4" s="36"/>
      <c r="C4" s="867" t="s">
        <v>170</v>
      </c>
      <c r="D4" s="867"/>
      <c r="E4" s="867"/>
      <c r="F4" s="867"/>
      <c r="G4" s="867"/>
      <c r="H4" s="867"/>
      <c r="I4" s="867"/>
      <c r="J4" s="867"/>
    </row>
    <row r="5" spans="1:10" ht="18">
      <c r="A5" s="21"/>
      <c r="B5" s="36"/>
      <c r="C5" s="867" t="s">
        <v>108</v>
      </c>
      <c r="D5" s="867"/>
      <c r="E5" s="867"/>
      <c r="F5" s="867"/>
      <c r="G5" s="867"/>
      <c r="H5" s="867"/>
      <c r="I5" s="867"/>
      <c r="J5" s="867"/>
    </row>
    <row r="6" spans="1:10" ht="18">
      <c r="A6" s="21"/>
      <c r="B6" s="36"/>
      <c r="C6" s="38"/>
      <c r="D6" s="38"/>
      <c r="E6" s="38"/>
      <c r="F6" s="38"/>
      <c r="G6" s="38"/>
      <c r="H6" s="38"/>
      <c r="I6" s="38"/>
      <c r="J6" s="38"/>
    </row>
    <row r="7" spans="1:10" ht="20.25">
      <c r="A7" s="869" t="s">
        <v>0</v>
      </c>
      <c r="B7" s="869"/>
      <c r="C7" s="869"/>
      <c r="D7" s="869"/>
      <c r="E7" s="869"/>
      <c r="F7" s="869"/>
      <c r="G7" s="869"/>
      <c r="H7" s="869"/>
      <c r="I7" s="869"/>
      <c r="J7" s="869"/>
    </row>
    <row r="8" spans="1:10" ht="20.25">
      <c r="A8" s="869" t="s">
        <v>1</v>
      </c>
      <c r="B8" s="869"/>
      <c r="C8" s="869"/>
      <c r="D8" s="869"/>
      <c r="E8" s="869"/>
      <c r="F8" s="869"/>
      <c r="G8" s="869"/>
      <c r="H8" s="869"/>
      <c r="I8" s="869"/>
      <c r="J8" s="869"/>
    </row>
    <row r="9" spans="1:10" ht="24" customHeight="1">
      <c r="A9" s="869" t="s">
        <v>122</v>
      </c>
      <c r="B9" s="869"/>
      <c r="C9" s="869"/>
      <c r="D9" s="869"/>
      <c r="E9" s="869"/>
      <c r="F9" s="869"/>
      <c r="G9" s="869"/>
      <c r="H9" s="869"/>
      <c r="I9" s="869"/>
      <c r="J9" s="869"/>
    </row>
    <row r="10" spans="1:10" ht="14.25" thickBot="1">
      <c r="A10" s="22"/>
      <c r="B10" s="23"/>
      <c r="C10" s="24"/>
      <c r="D10" s="24"/>
      <c r="E10" s="24"/>
      <c r="F10" s="24"/>
      <c r="G10" s="24"/>
      <c r="H10" s="24"/>
      <c r="I10" s="24"/>
      <c r="J10" s="25"/>
    </row>
    <row r="11" spans="1:10" ht="27.75" customHeight="1" thickBot="1">
      <c r="A11" s="830" t="s">
        <v>2</v>
      </c>
      <c r="B11" s="868" t="s">
        <v>82</v>
      </c>
      <c r="C11" s="868" t="s">
        <v>13</v>
      </c>
      <c r="D11" s="868"/>
      <c r="E11" s="868" t="s">
        <v>14</v>
      </c>
      <c r="F11" s="868" t="s">
        <v>15</v>
      </c>
      <c r="G11" s="868" t="s">
        <v>64</v>
      </c>
      <c r="H11" s="868" t="s">
        <v>123</v>
      </c>
      <c r="I11" s="868"/>
      <c r="J11" s="832" t="s">
        <v>22</v>
      </c>
    </row>
    <row r="12" spans="1:10" ht="17.25" customHeight="1" thickBot="1">
      <c r="A12" s="830"/>
      <c r="B12" s="868"/>
      <c r="C12" s="868"/>
      <c r="D12" s="868"/>
      <c r="E12" s="868"/>
      <c r="F12" s="868"/>
      <c r="G12" s="868"/>
      <c r="H12" s="28" t="s">
        <v>20</v>
      </c>
      <c r="I12" s="28" t="s">
        <v>21</v>
      </c>
      <c r="J12" s="832"/>
    </row>
    <row r="13" spans="1:10" ht="17.25">
      <c r="A13" s="65" t="s">
        <v>11</v>
      </c>
      <c r="B13" s="831" t="s">
        <v>3</v>
      </c>
      <c r="C13" s="831"/>
      <c r="D13" s="831"/>
      <c r="E13" s="831"/>
      <c r="F13" s="831"/>
      <c r="G13" s="66"/>
      <c r="H13" s="66"/>
      <c r="I13" s="66"/>
      <c r="J13" s="67"/>
    </row>
    <row r="14" spans="1:10" ht="15">
      <c r="A14" s="68" t="s">
        <v>29</v>
      </c>
      <c r="B14" s="839" t="s">
        <v>65</v>
      </c>
      <c r="C14" s="839"/>
      <c r="D14" s="839"/>
      <c r="E14" s="839"/>
      <c r="F14" s="839"/>
      <c r="G14" s="69"/>
      <c r="H14" s="70"/>
      <c r="I14" s="70"/>
      <c r="J14" s="71"/>
    </row>
    <row r="15" spans="1:10" ht="15">
      <c r="A15" s="72" t="s">
        <v>83</v>
      </c>
      <c r="B15" s="857" t="s">
        <v>43</v>
      </c>
      <c r="C15" s="857"/>
      <c r="D15" s="857"/>
      <c r="E15" s="857"/>
      <c r="F15" s="857"/>
      <c r="G15" s="73"/>
      <c r="H15" s="74"/>
      <c r="I15" s="75"/>
      <c r="J15" s="76"/>
    </row>
    <row r="16" spans="1:10" ht="15">
      <c r="A16" s="72" t="s">
        <v>84</v>
      </c>
      <c r="B16" s="857" t="s">
        <v>40</v>
      </c>
      <c r="C16" s="857"/>
      <c r="D16" s="857"/>
      <c r="E16" s="857"/>
      <c r="F16" s="857"/>
      <c r="G16" s="857"/>
      <c r="H16" s="77">
        <f>H17</f>
        <v>1829.4</v>
      </c>
      <c r="I16" s="77">
        <f>I17</f>
        <v>0</v>
      </c>
      <c r="J16" s="78">
        <f>H16+I16</f>
        <v>1829.4</v>
      </c>
    </row>
    <row r="17" spans="1:10" ht="27">
      <c r="A17" s="79" t="s">
        <v>88</v>
      </c>
      <c r="B17" s="80" t="s">
        <v>41</v>
      </c>
      <c r="C17" s="838" t="s">
        <v>26</v>
      </c>
      <c r="D17" s="838"/>
      <c r="E17" s="81" t="s">
        <v>69</v>
      </c>
      <c r="F17" s="81" t="s">
        <v>51</v>
      </c>
      <c r="G17" s="81" t="s">
        <v>9</v>
      </c>
      <c r="H17" s="74">
        <v>1829.4</v>
      </c>
      <c r="I17" s="82">
        <v>0</v>
      </c>
      <c r="J17" s="83">
        <f>H17+I17</f>
        <v>1829.4</v>
      </c>
    </row>
    <row r="18" spans="1:10" ht="24.75" customHeight="1" thickBot="1">
      <c r="A18" s="84"/>
      <c r="B18" s="39" t="s">
        <v>42</v>
      </c>
      <c r="C18" s="849"/>
      <c r="D18" s="850"/>
      <c r="E18" s="85"/>
      <c r="F18" s="85"/>
      <c r="G18" s="85"/>
      <c r="H18" s="86">
        <f>H16</f>
        <v>1829.4</v>
      </c>
      <c r="I18" s="86">
        <f>I16</f>
        <v>0</v>
      </c>
      <c r="J18" s="87">
        <f>SUM(H18:I18)</f>
        <v>1829.4</v>
      </c>
    </row>
    <row r="19" spans="1:10" ht="33" customHeight="1" thickBot="1">
      <c r="A19" s="30"/>
      <c r="B19" s="26" t="s">
        <v>45</v>
      </c>
      <c r="C19" s="858" t="s">
        <v>63</v>
      </c>
      <c r="D19" s="858"/>
      <c r="E19" s="26"/>
      <c r="F19" s="27"/>
      <c r="G19" s="27"/>
      <c r="H19" s="35">
        <f>H18</f>
        <v>1829.4</v>
      </c>
      <c r="I19" s="35">
        <f>I18</f>
        <v>0</v>
      </c>
      <c r="J19" s="34">
        <f>SUM(H19:I19)</f>
        <v>1829.4</v>
      </c>
    </row>
    <row r="20" spans="1:10" ht="26.25" customHeight="1">
      <c r="A20" s="72" t="s">
        <v>85</v>
      </c>
      <c r="B20" s="857" t="s">
        <v>4</v>
      </c>
      <c r="C20" s="857"/>
      <c r="D20" s="857"/>
      <c r="E20" s="857"/>
      <c r="F20" s="857"/>
      <c r="G20" s="88"/>
      <c r="H20" s="89"/>
      <c r="I20" s="89"/>
      <c r="J20" s="90"/>
    </row>
    <row r="21" spans="1:10" ht="30.75">
      <c r="A21" s="92" t="s">
        <v>86</v>
      </c>
      <c r="B21" s="93" t="s">
        <v>87</v>
      </c>
      <c r="C21" s="861"/>
      <c r="D21" s="861"/>
      <c r="E21" s="94"/>
      <c r="F21" s="94"/>
      <c r="G21" s="94"/>
      <c r="H21" s="95">
        <f>H22</f>
        <v>10500</v>
      </c>
      <c r="I21" s="95">
        <f>I22</f>
        <v>0</v>
      </c>
      <c r="J21" s="96">
        <f>H21+I21</f>
        <v>10500</v>
      </c>
    </row>
    <row r="22" spans="1:10" ht="28.5" customHeight="1" thickBot="1">
      <c r="A22" s="97"/>
      <c r="B22" s="98" t="s">
        <v>161</v>
      </c>
      <c r="C22" s="823" t="s">
        <v>16</v>
      </c>
      <c r="D22" s="823"/>
      <c r="E22" s="99" t="s">
        <v>66</v>
      </c>
      <c r="F22" s="99" t="s">
        <v>51</v>
      </c>
      <c r="G22" s="99" t="s">
        <v>9</v>
      </c>
      <c r="H22" s="100">
        <v>10500</v>
      </c>
      <c r="I22" s="100">
        <v>0</v>
      </c>
      <c r="J22" s="101">
        <f>H22+I22</f>
        <v>10500</v>
      </c>
    </row>
    <row r="23" spans="1:10" ht="30.75" customHeight="1" thickBot="1">
      <c r="A23" s="29"/>
      <c r="B23" s="26" t="s">
        <v>23</v>
      </c>
      <c r="C23" s="858" t="s">
        <v>53</v>
      </c>
      <c r="D23" s="858"/>
      <c r="E23" s="27"/>
      <c r="F23" s="27"/>
      <c r="G23" s="27"/>
      <c r="H23" s="35">
        <f>H21</f>
        <v>10500</v>
      </c>
      <c r="I23" s="35">
        <f>I21</f>
        <v>0</v>
      </c>
      <c r="J23" s="34">
        <f>H23+I23</f>
        <v>10500</v>
      </c>
    </row>
    <row r="24" spans="1:10" ht="27.75" customHeight="1">
      <c r="A24" s="72" t="s">
        <v>89</v>
      </c>
      <c r="B24" s="865" t="s">
        <v>165</v>
      </c>
      <c r="C24" s="865"/>
      <c r="D24" s="865"/>
      <c r="E24" s="865"/>
      <c r="F24" s="865"/>
      <c r="G24" s="102"/>
      <c r="H24" s="102"/>
      <c r="I24" s="103"/>
      <c r="J24" s="104"/>
    </row>
    <row r="25" spans="1:10" s="18" customFormat="1" ht="19.5" customHeight="1">
      <c r="A25" s="92" t="s">
        <v>90</v>
      </c>
      <c r="B25" s="93" t="s">
        <v>109</v>
      </c>
      <c r="C25" s="838"/>
      <c r="D25" s="838"/>
      <c r="E25" s="81"/>
      <c r="F25" s="81"/>
      <c r="G25" s="81"/>
      <c r="H25" s="77">
        <f>H26</f>
        <v>10200</v>
      </c>
      <c r="I25" s="77">
        <f>I26</f>
        <v>0</v>
      </c>
      <c r="J25" s="78">
        <f>J26</f>
        <v>10200</v>
      </c>
    </row>
    <row r="26" spans="1:10" s="18" customFormat="1" ht="31.5" customHeight="1" thickBot="1">
      <c r="A26" s="97"/>
      <c r="B26" s="105" t="s">
        <v>163</v>
      </c>
      <c r="C26" s="823" t="s">
        <v>50</v>
      </c>
      <c r="D26" s="823"/>
      <c r="E26" s="99" t="s">
        <v>52</v>
      </c>
      <c r="F26" s="99" t="s">
        <v>51</v>
      </c>
      <c r="G26" s="99" t="s">
        <v>9</v>
      </c>
      <c r="H26" s="100">
        <v>10200</v>
      </c>
      <c r="I26" s="100">
        <v>0</v>
      </c>
      <c r="J26" s="101">
        <f>H26+I26</f>
        <v>10200</v>
      </c>
    </row>
    <row r="27" spans="1:10" s="20" customFormat="1" ht="30.75" customHeight="1" thickBot="1">
      <c r="A27" s="29"/>
      <c r="B27" s="26" t="s">
        <v>166</v>
      </c>
      <c r="C27" s="858" t="s">
        <v>54</v>
      </c>
      <c r="D27" s="858"/>
      <c r="E27" s="27"/>
      <c r="F27" s="27"/>
      <c r="G27" s="27"/>
      <c r="H27" s="35">
        <f>H25</f>
        <v>10200</v>
      </c>
      <c r="I27" s="35">
        <f>I25</f>
        <v>0</v>
      </c>
      <c r="J27" s="34">
        <f>H27+I27</f>
        <v>10200</v>
      </c>
    </row>
    <row r="28" spans="1:10" s="20" customFormat="1" ht="25.5" customHeight="1" thickBot="1">
      <c r="A28" s="29"/>
      <c r="B28" s="858" t="s">
        <v>67</v>
      </c>
      <c r="C28" s="858"/>
      <c r="D28" s="858"/>
      <c r="E28" s="858"/>
      <c r="F28" s="858"/>
      <c r="G28" s="27"/>
      <c r="H28" s="35">
        <f>H19+H23+H27</f>
        <v>22529.4</v>
      </c>
      <c r="I28" s="35">
        <f>I19+I23+I27</f>
        <v>0</v>
      </c>
      <c r="J28" s="34">
        <f>H28+I28</f>
        <v>22529.4</v>
      </c>
    </row>
    <row r="29" spans="1:10" s="19" customFormat="1" ht="18" thickBot="1">
      <c r="A29" s="106"/>
      <c r="B29" s="840" t="s">
        <v>18</v>
      </c>
      <c r="C29" s="840"/>
      <c r="D29" s="840"/>
      <c r="E29" s="840"/>
      <c r="F29" s="840"/>
      <c r="G29" s="107"/>
      <c r="H29" s="108">
        <f>H28</f>
        <v>22529.4</v>
      </c>
      <c r="I29" s="108">
        <f>I28</f>
        <v>0</v>
      </c>
      <c r="J29" s="109">
        <f>H29+I29</f>
        <v>22529.4</v>
      </c>
    </row>
    <row r="30" spans="1:10" s="4" customFormat="1" ht="18" thickBot="1" thickTop="1">
      <c r="A30" s="110" t="s">
        <v>19</v>
      </c>
      <c r="B30" s="841" t="s">
        <v>8</v>
      </c>
      <c r="C30" s="841"/>
      <c r="D30" s="841"/>
      <c r="E30" s="841"/>
      <c r="F30" s="841"/>
      <c r="G30" s="111"/>
      <c r="H30" s="112"/>
      <c r="I30" s="112"/>
      <c r="J30" s="113"/>
    </row>
    <row r="31" spans="1:10" s="12" customFormat="1" ht="15">
      <c r="A31" s="92" t="s">
        <v>30</v>
      </c>
      <c r="B31" s="857" t="s">
        <v>4</v>
      </c>
      <c r="C31" s="857"/>
      <c r="D31" s="857"/>
      <c r="E31" s="857"/>
      <c r="F31" s="857"/>
      <c r="G31" s="114"/>
      <c r="H31" s="115"/>
      <c r="I31" s="115"/>
      <c r="J31" s="116"/>
    </row>
    <row r="32" spans="1:10" s="12" customFormat="1" ht="15.75">
      <c r="A32" s="117" t="s">
        <v>31</v>
      </c>
      <c r="B32" s="836" t="s">
        <v>103</v>
      </c>
      <c r="C32" s="836"/>
      <c r="D32" s="836"/>
      <c r="E32" s="836"/>
      <c r="F32" s="836"/>
      <c r="G32" s="836"/>
      <c r="H32" s="119"/>
      <c r="I32" s="119"/>
      <c r="J32" s="120"/>
    </row>
    <row r="33" spans="1:10" s="12" customFormat="1" ht="27">
      <c r="A33" s="92" t="s">
        <v>35</v>
      </c>
      <c r="B33" s="121" t="s">
        <v>61</v>
      </c>
      <c r="C33" s="861" t="s">
        <v>17</v>
      </c>
      <c r="D33" s="861"/>
      <c r="E33" s="94" t="s">
        <v>70</v>
      </c>
      <c r="F33" s="94" t="s">
        <v>55</v>
      </c>
      <c r="G33" s="94" t="s">
        <v>10</v>
      </c>
      <c r="H33" s="77">
        <f>H34+H35</f>
        <v>1400</v>
      </c>
      <c r="I33" s="77">
        <f>I34+I35</f>
        <v>0</v>
      </c>
      <c r="J33" s="78">
        <f>H33+I33</f>
        <v>1400</v>
      </c>
    </row>
    <row r="34" spans="1:10" s="12" customFormat="1" ht="15">
      <c r="A34" s="122"/>
      <c r="B34" s="123" t="s">
        <v>124</v>
      </c>
      <c r="C34" s="804"/>
      <c r="D34" s="804"/>
      <c r="E34" s="124"/>
      <c r="F34" s="124"/>
      <c r="G34" s="124"/>
      <c r="H34" s="125">
        <v>900</v>
      </c>
      <c r="I34" s="126">
        <v>0</v>
      </c>
      <c r="J34" s="127">
        <f>H34+I34</f>
        <v>900</v>
      </c>
    </row>
    <row r="35" spans="1:10" s="12" customFormat="1" ht="15">
      <c r="A35" s="128"/>
      <c r="B35" s="129" t="s">
        <v>125</v>
      </c>
      <c r="C35" s="845"/>
      <c r="D35" s="821"/>
      <c r="E35" s="130"/>
      <c r="F35" s="130"/>
      <c r="G35" s="130"/>
      <c r="H35" s="131">
        <v>500</v>
      </c>
      <c r="I35" s="131">
        <v>0</v>
      </c>
      <c r="J35" s="132">
        <f>H35+I35</f>
        <v>500</v>
      </c>
    </row>
    <row r="36" spans="1:10" s="12" customFormat="1" ht="30.75" customHeight="1">
      <c r="A36" s="92" t="s">
        <v>36</v>
      </c>
      <c r="B36" s="121" t="s">
        <v>119</v>
      </c>
      <c r="C36" s="861" t="s">
        <v>17</v>
      </c>
      <c r="D36" s="861"/>
      <c r="E36" s="94" t="s">
        <v>118</v>
      </c>
      <c r="F36" s="94" t="s">
        <v>55</v>
      </c>
      <c r="G36" s="94" t="s">
        <v>10</v>
      </c>
      <c r="H36" s="77">
        <f>H37</f>
        <v>500</v>
      </c>
      <c r="I36" s="77">
        <f>I37</f>
        <v>0</v>
      </c>
      <c r="J36" s="78">
        <f>J37</f>
        <v>500</v>
      </c>
    </row>
    <row r="37" spans="1:10" s="12" customFormat="1" ht="24.75" customHeight="1">
      <c r="A37" s="133"/>
      <c r="B37" s="123" t="s">
        <v>126</v>
      </c>
      <c r="C37" s="802"/>
      <c r="D37" s="802"/>
      <c r="E37" s="91"/>
      <c r="F37" s="91"/>
      <c r="G37" s="91"/>
      <c r="H37" s="125">
        <v>500</v>
      </c>
      <c r="I37" s="126">
        <v>0</v>
      </c>
      <c r="J37" s="127">
        <f>H37+I37</f>
        <v>500</v>
      </c>
    </row>
    <row r="38" spans="1:10" s="12" customFormat="1" ht="15">
      <c r="A38" s="92" t="s">
        <v>37</v>
      </c>
      <c r="B38" s="121" t="s">
        <v>111</v>
      </c>
      <c r="C38" s="861" t="s">
        <v>17</v>
      </c>
      <c r="D38" s="861"/>
      <c r="E38" s="94" t="s">
        <v>154</v>
      </c>
      <c r="F38" s="94" t="s">
        <v>59</v>
      </c>
      <c r="G38" s="94" t="s">
        <v>114</v>
      </c>
      <c r="H38" s="77">
        <f>H39</f>
        <v>750</v>
      </c>
      <c r="I38" s="77">
        <f>I39</f>
        <v>0</v>
      </c>
      <c r="J38" s="78">
        <f>H38+I38</f>
        <v>750</v>
      </c>
    </row>
    <row r="39" spans="1:10" s="12" customFormat="1" ht="82.5" customHeight="1" thickBot="1">
      <c r="A39" s="134"/>
      <c r="B39" s="135" t="s">
        <v>152</v>
      </c>
      <c r="C39" s="803"/>
      <c r="D39" s="803"/>
      <c r="E39" s="61"/>
      <c r="F39" s="61"/>
      <c r="G39" s="61"/>
      <c r="H39" s="136">
        <v>750</v>
      </c>
      <c r="I39" s="137">
        <v>0</v>
      </c>
      <c r="J39" s="138">
        <f>H39+I39</f>
        <v>750</v>
      </c>
    </row>
    <row r="40" spans="1:10" s="12" customFormat="1" ht="31.5" thickBot="1">
      <c r="A40" s="139"/>
      <c r="B40" s="140" t="s">
        <v>104</v>
      </c>
      <c r="C40" s="822" t="s">
        <v>17</v>
      </c>
      <c r="D40" s="822"/>
      <c r="E40" s="40"/>
      <c r="F40" s="40"/>
      <c r="G40" s="40"/>
      <c r="H40" s="141">
        <f>H33+H36+H38</f>
        <v>2650</v>
      </c>
      <c r="I40" s="141">
        <f>I33+I36+I38</f>
        <v>0</v>
      </c>
      <c r="J40" s="54">
        <f>J33+J36+J38</f>
        <v>2650</v>
      </c>
    </row>
    <row r="41" spans="1:10" s="12" customFormat="1" ht="15.75">
      <c r="A41" s="142" t="s">
        <v>32</v>
      </c>
      <c r="B41" s="864" t="s">
        <v>5</v>
      </c>
      <c r="C41" s="864"/>
      <c r="D41" s="864"/>
      <c r="E41" s="864"/>
      <c r="F41" s="864"/>
      <c r="G41" s="864"/>
      <c r="H41" s="143"/>
      <c r="I41" s="143"/>
      <c r="J41" s="144"/>
    </row>
    <row r="42" spans="1:14" s="11" customFormat="1" ht="27">
      <c r="A42" s="92" t="s">
        <v>33</v>
      </c>
      <c r="B42" s="147" t="s">
        <v>91</v>
      </c>
      <c r="C42" s="861" t="s">
        <v>16</v>
      </c>
      <c r="D42" s="861"/>
      <c r="E42" s="94" t="s">
        <v>75</v>
      </c>
      <c r="F42" s="94" t="s">
        <v>55</v>
      </c>
      <c r="G42" s="94" t="s">
        <v>10</v>
      </c>
      <c r="H42" s="95">
        <f>SUM(H43:H43)</f>
        <v>3073</v>
      </c>
      <c r="I42" s="95">
        <f>SUM(I43:I43)</f>
        <v>0</v>
      </c>
      <c r="J42" s="96">
        <f aca="true" t="shared" si="0" ref="J42:J48">H42+I42</f>
        <v>3073</v>
      </c>
      <c r="K42" s="10"/>
      <c r="L42" s="10"/>
      <c r="M42" s="10"/>
      <c r="N42" s="10"/>
    </row>
    <row r="43" spans="1:14" s="11" customFormat="1" ht="15">
      <c r="A43" s="148"/>
      <c r="B43" s="98" t="s">
        <v>56</v>
      </c>
      <c r="C43" s="823"/>
      <c r="D43" s="823"/>
      <c r="E43" s="99"/>
      <c r="F43" s="99"/>
      <c r="G43" s="99"/>
      <c r="H43" s="149">
        <v>3073</v>
      </c>
      <c r="I43" s="100">
        <v>0</v>
      </c>
      <c r="J43" s="150">
        <f t="shared" si="0"/>
        <v>3073</v>
      </c>
      <c r="K43" s="10"/>
      <c r="L43" s="10"/>
      <c r="M43" s="10"/>
      <c r="N43" s="10"/>
    </row>
    <row r="44" spans="1:14" s="11" customFormat="1" ht="27">
      <c r="A44" s="92" t="s">
        <v>130</v>
      </c>
      <c r="B44" s="147" t="s">
        <v>93</v>
      </c>
      <c r="C44" s="861" t="s">
        <v>16</v>
      </c>
      <c r="D44" s="861"/>
      <c r="E44" s="94" t="s">
        <v>77</v>
      </c>
      <c r="F44" s="94" t="s">
        <v>55</v>
      </c>
      <c r="G44" s="94" t="s">
        <v>10</v>
      </c>
      <c r="H44" s="95">
        <f>H45</f>
        <v>1262</v>
      </c>
      <c r="I44" s="95">
        <f>I45</f>
        <v>0</v>
      </c>
      <c r="J44" s="96">
        <f t="shared" si="0"/>
        <v>1262</v>
      </c>
      <c r="K44" s="10"/>
      <c r="L44" s="10"/>
      <c r="M44" s="10"/>
      <c r="N44" s="10"/>
    </row>
    <row r="45" spans="1:14" s="11" customFormat="1" ht="15">
      <c r="A45" s="148"/>
      <c r="B45" s="98" t="s">
        <v>94</v>
      </c>
      <c r="C45" s="823"/>
      <c r="D45" s="823"/>
      <c r="E45" s="99"/>
      <c r="F45" s="99"/>
      <c r="G45" s="99"/>
      <c r="H45" s="149">
        <v>1262</v>
      </c>
      <c r="I45" s="100"/>
      <c r="J45" s="150">
        <f t="shared" si="0"/>
        <v>1262</v>
      </c>
      <c r="K45" s="10"/>
      <c r="L45" s="10"/>
      <c r="M45" s="10"/>
      <c r="N45" s="10"/>
    </row>
    <row r="46" spans="1:14" s="11" customFormat="1" ht="27">
      <c r="A46" s="92" t="s">
        <v>131</v>
      </c>
      <c r="B46" s="147" t="s">
        <v>95</v>
      </c>
      <c r="C46" s="861"/>
      <c r="D46" s="861"/>
      <c r="E46" s="94"/>
      <c r="F46" s="94"/>
      <c r="G46" s="94"/>
      <c r="H46" s="95">
        <f>SUM(H47:H48)</f>
        <v>2000</v>
      </c>
      <c r="I46" s="95">
        <f>SUM(I47:I48)</f>
        <v>0</v>
      </c>
      <c r="J46" s="96">
        <f t="shared" si="0"/>
        <v>2000</v>
      </c>
      <c r="K46" s="10"/>
      <c r="L46" s="10"/>
      <c r="M46" s="10"/>
      <c r="N46" s="10"/>
    </row>
    <row r="47" spans="1:14" s="11" customFormat="1" ht="27">
      <c r="A47" s="148"/>
      <c r="B47" s="98" t="s">
        <v>127</v>
      </c>
      <c r="C47" s="825" t="s">
        <v>16</v>
      </c>
      <c r="D47" s="825"/>
      <c r="E47" s="151" t="s">
        <v>96</v>
      </c>
      <c r="F47" s="151" t="s">
        <v>55</v>
      </c>
      <c r="G47" s="151" t="s">
        <v>10</v>
      </c>
      <c r="H47" s="149">
        <v>1000</v>
      </c>
      <c r="I47" s="100">
        <v>0</v>
      </c>
      <c r="J47" s="150">
        <f t="shared" si="0"/>
        <v>1000</v>
      </c>
      <c r="K47" s="10"/>
      <c r="L47" s="10"/>
      <c r="M47" s="10"/>
      <c r="N47" s="10"/>
    </row>
    <row r="48" spans="1:14" s="11" customFormat="1" ht="15">
      <c r="A48" s="152"/>
      <c r="B48" s="153" t="s">
        <v>126</v>
      </c>
      <c r="C48" s="843"/>
      <c r="D48" s="844"/>
      <c r="E48" s="154"/>
      <c r="F48" s="154"/>
      <c r="G48" s="154"/>
      <c r="H48" s="155">
        <v>1000</v>
      </c>
      <c r="I48" s="131">
        <v>0</v>
      </c>
      <c r="J48" s="156">
        <f t="shared" si="0"/>
        <v>1000</v>
      </c>
      <c r="K48" s="10"/>
      <c r="L48" s="10"/>
      <c r="M48" s="10"/>
      <c r="N48" s="10"/>
    </row>
    <row r="49" spans="1:14" s="11" customFormat="1" ht="15">
      <c r="A49" s="157" t="s">
        <v>132</v>
      </c>
      <c r="B49" s="158" t="s">
        <v>111</v>
      </c>
      <c r="C49" s="842" t="s">
        <v>16</v>
      </c>
      <c r="D49" s="842"/>
      <c r="E49" s="159" t="s">
        <v>112</v>
      </c>
      <c r="F49" s="159" t="s">
        <v>55</v>
      </c>
      <c r="G49" s="159" t="s">
        <v>10</v>
      </c>
      <c r="H49" s="160">
        <f>H50</f>
        <v>0</v>
      </c>
      <c r="I49" s="160">
        <f>I50</f>
        <v>6462</v>
      </c>
      <c r="J49" s="161">
        <f>I49+H49</f>
        <v>6462</v>
      </c>
      <c r="K49" s="10"/>
      <c r="L49" s="10"/>
      <c r="M49" s="10"/>
      <c r="N49" s="10"/>
    </row>
    <row r="50" spans="1:14" s="11" customFormat="1" ht="39.75">
      <c r="A50" s="162"/>
      <c r="B50" s="163" t="s">
        <v>113</v>
      </c>
      <c r="C50" s="827"/>
      <c r="D50" s="827"/>
      <c r="E50" s="164"/>
      <c r="F50" s="164"/>
      <c r="G50" s="164"/>
      <c r="H50" s="165"/>
      <c r="I50" s="82">
        <v>6462</v>
      </c>
      <c r="J50" s="166">
        <f>H50+I50</f>
        <v>6462</v>
      </c>
      <c r="K50" s="10"/>
      <c r="L50" s="10"/>
      <c r="M50" s="10"/>
      <c r="N50" s="10"/>
    </row>
    <row r="51" spans="1:14" s="11" customFormat="1" ht="15">
      <c r="A51" s="157" t="s">
        <v>133</v>
      </c>
      <c r="B51" s="158" t="s">
        <v>128</v>
      </c>
      <c r="C51" s="842" t="s">
        <v>16</v>
      </c>
      <c r="D51" s="842"/>
      <c r="E51" s="159" t="s">
        <v>129</v>
      </c>
      <c r="F51" s="159" t="s">
        <v>55</v>
      </c>
      <c r="G51" s="159" t="s">
        <v>10</v>
      </c>
      <c r="H51" s="160">
        <f>H52</f>
        <v>500</v>
      </c>
      <c r="I51" s="160">
        <f>I52</f>
        <v>0</v>
      </c>
      <c r="J51" s="161">
        <f>J52</f>
        <v>500</v>
      </c>
      <c r="K51" s="10"/>
      <c r="L51" s="10"/>
      <c r="M51" s="10"/>
      <c r="N51" s="10"/>
    </row>
    <row r="52" spans="1:14" s="11" customFormat="1" ht="15">
      <c r="A52" s="167"/>
      <c r="B52" s="168" t="s">
        <v>28</v>
      </c>
      <c r="C52" s="806"/>
      <c r="D52" s="806"/>
      <c r="E52" s="169"/>
      <c r="F52" s="169"/>
      <c r="G52" s="169"/>
      <c r="H52" s="170">
        <v>500</v>
      </c>
      <c r="I52" s="125">
        <v>0</v>
      </c>
      <c r="J52" s="171">
        <f>H52+I52</f>
        <v>500</v>
      </c>
      <c r="K52" s="10"/>
      <c r="L52" s="10"/>
      <c r="M52" s="10"/>
      <c r="N52" s="10"/>
    </row>
    <row r="53" spans="1:14" s="11" customFormat="1" ht="15">
      <c r="A53" s="92" t="s">
        <v>134</v>
      </c>
      <c r="B53" s="121" t="s">
        <v>111</v>
      </c>
      <c r="C53" s="861" t="s">
        <v>16</v>
      </c>
      <c r="D53" s="861"/>
      <c r="E53" s="94" t="s">
        <v>153</v>
      </c>
      <c r="F53" s="94" t="s">
        <v>59</v>
      </c>
      <c r="G53" s="94" t="s">
        <v>114</v>
      </c>
      <c r="H53" s="77">
        <f>H54</f>
        <v>1800</v>
      </c>
      <c r="I53" s="77">
        <f>I54</f>
        <v>0</v>
      </c>
      <c r="J53" s="78">
        <f>H53+I53</f>
        <v>1800</v>
      </c>
      <c r="K53" s="10"/>
      <c r="L53" s="10"/>
      <c r="M53" s="10"/>
      <c r="N53" s="10"/>
    </row>
    <row r="54" spans="1:14" s="11" customFormat="1" ht="80.25" customHeight="1">
      <c r="A54" s="92"/>
      <c r="B54" s="80" t="s">
        <v>152</v>
      </c>
      <c r="C54" s="838"/>
      <c r="D54" s="838"/>
      <c r="E54" s="81"/>
      <c r="F54" s="81"/>
      <c r="G54" s="81"/>
      <c r="H54" s="74">
        <v>1800</v>
      </c>
      <c r="I54" s="74">
        <v>0</v>
      </c>
      <c r="J54" s="83">
        <f>H54+I54</f>
        <v>1800</v>
      </c>
      <c r="K54" s="10"/>
      <c r="L54" s="10"/>
      <c r="M54" s="10"/>
      <c r="N54" s="10"/>
    </row>
    <row r="55" spans="1:14" s="11" customFormat="1" ht="31.5" thickBot="1">
      <c r="A55" s="55"/>
      <c r="B55" s="49" t="s">
        <v>97</v>
      </c>
      <c r="C55" s="859" t="s">
        <v>16</v>
      </c>
      <c r="D55" s="859"/>
      <c r="E55" s="43"/>
      <c r="F55" s="43"/>
      <c r="G55" s="43"/>
      <c r="H55" s="50">
        <f>H42+H44+H46+H49+H51+H53</f>
        <v>8635</v>
      </c>
      <c r="I55" s="50">
        <f>I42+I44+I46+I49+I51+I53</f>
        <v>6462</v>
      </c>
      <c r="J55" s="56">
        <f>J42+J44+J46+J49+J51+J53</f>
        <v>15097</v>
      </c>
      <c r="K55" s="10"/>
      <c r="L55" s="10"/>
      <c r="M55" s="10"/>
      <c r="N55" s="10"/>
    </row>
    <row r="56" spans="1:14" s="11" customFormat="1" ht="24" customHeight="1">
      <c r="A56" s="172" t="s">
        <v>34</v>
      </c>
      <c r="B56" s="862" t="s">
        <v>6</v>
      </c>
      <c r="C56" s="862"/>
      <c r="D56" s="862"/>
      <c r="E56" s="862"/>
      <c r="F56" s="862"/>
      <c r="G56" s="862"/>
      <c r="H56" s="173"/>
      <c r="I56" s="173"/>
      <c r="J56" s="175"/>
      <c r="K56" s="10"/>
      <c r="L56" s="10"/>
      <c r="M56" s="10"/>
      <c r="N56" s="10"/>
    </row>
    <row r="57" spans="1:14" s="11" customFormat="1" ht="27.75" customHeight="1">
      <c r="A57" s="157" t="s">
        <v>48</v>
      </c>
      <c r="B57" s="158" t="s">
        <v>68</v>
      </c>
      <c r="C57" s="842" t="s">
        <v>16</v>
      </c>
      <c r="D57" s="842"/>
      <c r="E57" s="159" t="s">
        <v>71</v>
      </c>
      <c r="F57" s="159" t="s">
        <v>55</v>
      </c>
      <c r="G57" s="159" t="s">
        <v>10</v>
      </c>
      <c r="H57" s="176">
        <f>SUM(H58:H61)</f>
        <v>300</v>
      </c>
      <c r="I57" s="176">
        <f>I58+I59+I60</f>
        <v>0</v>
      </c>
      <c r="J57" s="161">
        <f aca="true" t="shared" si="1" ref="J57:J65">H57+I57</f>
        <v>300</v>
      </c>
      <c r="K57" s="10"/>
      <c r="L57" s="10"/>
      <c r="M57" s="10"/>
      <c r="N57" s="10"/>
    </row>
    <row r="58" spans="1:14" s="11" customFormat="1" ht="12.75" hidden="1">
      <c r="A58" s="177"/>
      <c r="B58" s="178" t="s">
        <v>100</v>
      </c>
      <c r="C58" s="826"/>
      <c r="D58" s="826"/>
      <c r="E58" s="174"/>
      <c r="F58" s="174"/>
      <c r="G58" s="174"/>
      <c r="H58" s="179">
        <v>0</v>
      </c>
      <c r="I58" s="179">
        <v>0</v>
      </c>
      <c r="J58" s="180">
        <f t="shared" si="1"/>
        <v>0</v>
      </c>
      <c r="K58" s="10"/>
      <c r="L58" s="10"/>
      <c r="M58" s="10"/>
      <c r="N58" s="10"/>
    </row>
    <row r="59" spans="1:14" s="11" customFormat="1" ht="12.75" hidden="1">
      <c r="A59" s="177"/>
      <c r="B59" s="181" t="s">
        <v>101</v>
      </c>
      <c r="C59" s="828"/>
      <c r="D59" s="828"/>
      <c r="E59" s="145"/>
      <c r="F59" s="145"/>
      <c r="G59" s="145"/>
      <c r="H59" s="182">
        <v>0</v>
      </c>
      <c r="I59" s="182">
        <v>0</v>
      </c>
      <c r="J59" s="183">
        <f t="shared" si="1"/>
        <v>0</v>
      </c>
      <c r="K59" s="10"/>
      <c r="L59" s="10"/>
      <c r="M59" s="10"/>
      <c r="N59" s="10"/>
    </row>
    <row r="60" spans="1:14" s="11" customFormat="1" ht="32.25" customHeight="1" hidden="1">
      <c r="A60" s="177"/>
      <c r="B60" s="184" t="s">
        <v>102</v>
      </c>
      <c r="C60" s="805"/>
      <c r="D60" s="805"/>
      <c r="E60" s="62"/>
      <c r="F60" s="62"/>
      <c r="G60" s="62"/>
      <c r="H60" s="185">
        <v>0</v>
      </c>
      <c r="I60" s="185">
        <v>0</v>
      </c>
      <c r="J60" s="186">
        <f t="shared" si="1"/>
        <v>0</v>
      </c>
      <c r="K60" s="10"/>
      <c r="L60" s="10"/>
      <c r="M60" s="10"/>
      <c r="N60" s="10"/>
    </row>
    <row r="61" spans="1:14" s="11" customFormat="1" ht="19.5" customHeight="1">
      <c r="A61" s="187"/>
      <c r="B61" s="181" t="s">
        <v>92</v>
      </c>
      <c r="C61" s="828"/>
      <c r="D61" s="828"/>
      <c r="E61" s="145"/>
      <c r="F61" s="145"/>
      <c r="G61" s="145"/>
      <c r="H61" s="182">
        <v>300</v>
      </c>
      <c r="I61" s="182">
        <v>0</v>
      </c>
      <c r="J61" s="183">
        <f t="shared" si="1"/>
        <v>300</v>
      </c>
      <c r="K61" s="10"/>
      <c r="L61" s="10"/>
      <c r="M61" s="10"/>
      <c r="N61" s="10"/>
    </row>
    <row r="62" spans="1:14" s="11" customFormat="1" ht="24.75" customHeight="1">
      <c r="A62" s="92" t="s">
        <v>115</v>
      </c>
      <c r="B62" s="147" t="s">
        <v>139</v>
      </c>
      <c r="C62" s="861" t="s">
        <v>16</v>
      </c>
      <c r="D62" s="861"/>
      <c r="E62" s="94" t="s">
        <v>116</v>
      </c>
      <c r="F62" s="94" t="s">
        <v>55</v>
      </c>
      <c r="G62" s="94" t="s">
        <v>10</v>
      </c>
      <c r="H62" s="77">
        <f>H63</f>
        <v>400</v>
      </c>
      <c r="I62" s="77">
        <f>I63</f>
        <v>0</v>
      </c>
      <c r="J62" s="96">
        <f t="shared" si="1"/>
        <v>400</v>
      </c>
      <c r="K62" s="10"/>
      <c r="L62" s="10"/>
      <c r="M62" s="10"/>
      <c r="N62" s="10"/>
    </row>
    <row r="63" spans="1:14" s="11" customFormat="1" ht="18" customHeight="1">
      <c r="A63" s="188"/>
      <c r="B63" s="189" t="s">
        <v>28</v>
      </c>
      <c r="C63" s="838"/>
      <c r="D63" s="838"/>
      <c r="E63" s="81"/>
      <c r="F63" s="81"/>
      <c r="G63" s="81"/>
      <c r="H63" s="74">
        <v>400</v>
      </c>
      <c r="I63" s="74">
        <v>0</v>
      </c>
      <c r="J63" s="190">
        <f t="shared" si="1"/>
        <v>400</v>
      </c>
      <c r="K63" s="10"/>
      <c r="L63" s="10"/>
      <c r="M63" s="10"/>
      <c r="N63" s="10"/>
    </row>
    <row r="64" spans="1:14" s="11" customFormat="1" ht="33" customHeight="1">
      <c r="A64" s="92" t="s">
        <v>117</v>
      </c>
      <c r="B64" s="121" t="s">
        <v>111</v>
      </c>
      <c r="C64" s="861" t="s">
        <v>16</v>
      </c>
      <c r="D64" s="861"/>
      <c r="E64" s="94" t="s">
        <v>155</v>
      </c>
      <c r="F64" s="94" t="s">
        <v>59</v>
      </c>
      <c r="G64" s="94" t="s">
        <v>114</v>
      </c>
      <c r="H64" s="77">
        <f>H65</f>
        <v>1150</v>
      </c>
      <c r="I64" s="77">
        <f>I65</f>
        <v>0</v>
      </c>
      <c r="J64" s="96">
        <f t="shared" si="1"/>
        <v>1150</v>
      </c>
      <c r="K64" s="10"/>
      <c r="L64" s="10"/>
      <c r="M64" s="10"/>
      <c r="N64" s="10"/>
    </row>
    <row r="65" spans="1:14" s="11" customFormat="1" ht="67.5" customHeight="1">
      <c r="A65" s="191"/>
      <c r="B65" s="80" t="s">
        <v>152</v>
      </c>
      <c r="C65" s="838"/>
      <c r="D65" s="838"/>
      <c r="E65" s="81"/>
      <c r="F65" s="81"/>
      <c r="G65" s="81"/>
      <c r="H65" s="74">
        <v>1150</v>
      </c>
      <c r="I65" s="74">
        <v>0</v>
      </c>
      <c r="J65" s="190">
        <f t="shared" si="1"/>
        <v>1150</v>
      </c>
      <c r="K65" s="10"/>
      <c r="L65" s="10"/>
      <c r="M65" s="10"/>
      <c r="N65" s="10"/>
    </row>
    <row r="66" spans="1:14" s="11" customFormat="1" ht="24.75" customHeight="1">
      <c r="A66" s="92" t="s">
        <v>148</v>
      </c>
      <c r="B66" s="121" t="s">
        <v>111</v>
      </c>
      <c r="C66" s="854" t="s">
        <v>16</v>
      </c>
      <c r="D66" s="854"/>
      <c r="E66" s="192" t="s">
        <v>157</v>
      </c>
      <c r="F66" s="192" t="s">
        <v>59</v>
      </c>
      <c r="G66" s="192" t="s">
        <v>114</v>
      </c>
      <c r="H66" s="193">
        <f>H67</f>
        <v>600</v>
      </c>
      <c r="I66" s="193">
        <f>I67</f>
        <v>0</v>
      </c>
      <c r="J66" s="194">
        <f>J67</f>
        <v>600</v>
      </c>
      <c r="K66" s="10"/>
      <c r="L66" s="10"/>
      <c r="M66" s="10"/>
      <c r="N66" s="10"/>
    </row>
    <row r="67" spans="1:14" s="11" customFormat="1" ht="79.5" customHeight="1" thickBot="1">
      <c r="A67" s="195"/>
      <c r="B67" s="80" t="s">
        <v>156</v>
      </c>
      <c r="C67" s="838"/>
      <c r="D67" s="838"/>
      <c r="E67" s="81"/>
      <c r="F67" s="81"/>
      <c r="G67" s="81"/>
      <c r="H67" s="74">
        <v>600</v>
      </c>
      <c r="I67" s="74">
        <v>0</v>
      </c>
      <c r="J67" s="190">
        <f>H67+I67</f>
        <v>600</v>
      </c>
      <c r="K67" s="10"/>
      <c r="L67" s="10"/>
      <c r="M67" s="10"/>
      <c r="N67" s="10"/>
    </row>
    <row r="68" spans="1:14" s="11" customFormat="1" ht="37.5" customHeight="1" thickBot="1">
      <c r="A68" s="196"/>
      <c r="B68" s="49" t="s">
        <v>98</v>
      </c>
      <c r="C68" s="859" t="s">
        <v>16</v>
      </c>
      <c r="D68" s="859"/>
      <c r="E68" s="43"/>
      <c r="F68" s="43"/>
      <c r="G68" s="43"/>
      <c r="H68" s="50">
        <f>H57+H62+H64+H66</f>
        <v>2450</v>
      </c>
      <c r="I68" s="50">
        <f>I57+I62+I64+I66</f>
        <v>0</v>
      </c>
      <c r="J68" s="56">
        <f>J57+J62+J64+J66</f>
        <v>2450</v>
      </c>
      <c r="K68" s="10"/>
      <c r="L68" s="10"/>
      <c r="M68" s="10"/>
      <c r="N68" s="10"/>
    </row>
    <row r="69" spans="1:14" s="11" customFormat="1" ht="24" customHeight="1">
      <c r="A69" s="172" t="s">
        <v>78</v>
      </c>
      <c r="B69" s="862" t="s">
        <v>79</v>
      </c>
      <c r="C69" s="862"/>
      <c r="D69" s="862"/>
      <c r="E69" s="862"/>
      <c r="F69" s="862"/>
      <c r="G69" s="862"/>
      <c r="H69" s="173">
        <f>SUM(H58:H61)</f>
        <v>300</v>
      </c>
      <c r="I69" s="173"/>
      <c r="J69" s="175"/>
      <c r="K69" s="10"/>
      <c r="L69" s="10"/>
      <c r="M69" s="10"/>
      <c r="N69" s="10"/>
    </row>
    <row r="70" spans="1:14" s="11" customFormat="1" ht="15">
      <c r="A70" s="157" t="s">
        <v>81</v>
      </c>
      <c r="B70" s="147" t="s">
        <v>80</v>
      </c>
      <c r="C70" s="861" t="s">
        <v>16</v>
      </c>
      <c r="D70" s="861"/>
      <c r="E70" s="94" t="s">
        <v>151</v>
      </c>
      <c r="F70" s="159" t="s">
        <v>59</v>
      </c>
      <c r="G70" s="159" t="s">
        <v>114</v>
      </c>
      <c r="H70" s="176">
        <f>H71</f>
        <v>300</v>
      </c>
      <c r="I70" s="176">
        <f>I71</f>
        <v>0</v>
      </c>
      <c r="J70" s="197">
        <f>J71</f>
        <v>300</v>
      </c>
      <c r="K70" s="10"/>
      <c r="L70" s="10"/>
      <c r="M70" s="10"/>
      <c r="N70" s="10"/>
    </row>
    <row r="71" spans="1:14" s="11" customFormat="1" ht="82.5" customHeight="1" thickBot="1">
      <c r="A71" s="198"/>
      <c r="B71" s="80" t="s">
        <v>152</v>
      </c>
      <c r="C71" s="863"/>
      <c r="D71" s="863"/>
      <c r="E71" s="199"/>
      <c r="F71" s="200"/>
      <c r="G71" s="200"/>
      <c r="H71" s="201">
        <v>300</v>
      </c>
      <c r="I71" s="179">
        <v>0</v>
      </c>
      <c r="J71" s="180">
        <f>H71+I71</f>
        <v>300</v>
      </c>
      <c r="K71" s="10"/>
      <c r="L71" s="10"/>
      <c r="M71" s="10"/>
      <c r="N71" s="10"/>
    </row>
    <row r="72" spans="1:14" s="11" customFormat="1" ht="53.25" customHeight="1" thickBot="1">
      <c r="A72" s="202"/>
      <c r="B72" s="46" t="s">
        <v>99</v>
      </c>
      <c r="C72" s="866" t="s">
        <v>16</v>
      </c>
      <c r="D72" s="866"/>
      <c r="E72" s="203"/>
      <c r="F72" s="203"/>
      <c r="G72" s="203"/>
      <c r="H72" s="47">
        <f>H70</f>
        <v>300</v>
      </c>
      <c r="I72" s="47">
        <f>I70</f>
        <v>0</v>
      </c>
      <c r="J72" s="57">
        <f>J70</f>
        <v>300</v>
      </c>
      <c r="K72" s="10"/>
      <c r="L72" s="10"/>
      <c r="M72" s="10"/>
      <c r="N72" s="10"/>
    </row>
    <row r="73" spans="1:14" s="11" customFormat="1" ht="24" customHeight="1" thickBot="1">
      <c r="A73" s="58"/>
      <c r="B73" s="44" t="s">
        <v>12</v>
      </c>
      <c r="C73" s="860" t="s">
        <v>53</v>
      </c>
      <c r="D73" s="860"/>
      <c r="E73" s="32"/>
      <c r="F73" s="31"/>
      <c r="G73" s="31"/>
      <c r="H73" s="45">
        <f>H55+H68+H40+H72</f>
        <v>14035</v>
      </c>
      <c r="I73" s="45">
        <f>I55+I68+I40+I72</f>
        <v>6462</v>
      </c>
      <c r="J73" s="33">
        <f>J55+J68+J40+J72</f>
        <v>20497</v>
      </c>
      <c r="K73" s="10"/>
      <c r="L73" s="10"/>
      <c r="M73" s="10"/>
      <c r="N73" s="10"/>
    </row>
    <row r="74" spans="1:14" s="11" customFormat="1" ht="24" customHeight="1" thickBot="1">
      <c r="A74" s="244" t="s">
        <v>142</v>
      </c>
      <c r="B74" s="799" t="s">
        <v>143</v>
      </c>
      <c r="C74" s="799"/>
      <c r="D74" s="799"/>
      <c r="E74" s="799"/>
      <c r="F74" s="799"/>
      <c r="G74" s="245"/>
      <c r="H74" s="246"/>
      <c r="I74" s="246"/>
      <c r="J74" s="247"/>
      <c r="K74" s="10"/>
      <c r="L74" s="10"/>
      <c r="M74" s="10"/>
      <c r="N74" s="10"/>
    </row>
    <row r="75" spans="1:14" s="11" customFormat="1" ht="40.5" customHeight="1">
      <c r="A75" s="248" t="s">
        <v>38</v>
      </c>
      <c r="B75" s="249" t="s">
        <v>144</v>
      </c>
      <c r="C75" s="800" t="s">
        <v>145</v>
      </c>
      <c r="D75" s="800"/>
      <c r="E75" s="250" t="s">
        <v>146</v>
      </c>
      <c r="F75" s="250" t="s">
        <v>55</v>
      </c>
      <c r="G75" s="250" t="s">
        <v>10</v>
      </c>
      <c r="H75" s="251">
        <f aca="true" t="shared" si="2" ref="H75:J76">H76</f>
        <v>900</v>
      </c>
      <c r="I75" s="251">
        <f t="shared" si="2"/>
        <v>0</v>
      </c>
      <c r="J75" s="252">
        <f t="shared" si="2"/>
        <v>900</v>
      </c>
      <c r="K75" s="10"/>
      <c r="L75" s="10"/>
      <c r="M75" s="10"/>
      <c r="N75" s="10"/>
    </row>
    <row r="76" spans="1:14" s="11" customFormat="1" ht="24" customHeight="1">
      <c r="A76" s="204"/>
      <c r="B76" s="121" t="s">
        <v>147</v>
      </c>
      <c r="C76" s="801"/>
      <c r="D76" s="801"/>
      <c r="E76" s="205"/>
      <c r="F76" s="118"/>
      <c r="G76" s="118"/>
      <c r="H76" s="77">
        <f t="shared" si="2"/>
        <v>900</v>
      </c>
      <c r="I76" s="77">
        <f t="shared" si="2"/>
        <v>0</v>
      </c>
      <c r="J76" s="78">
        <f t="shared" si="2"/>
        <v>900</v>
      </c>
      <c r="K76" s="10"/>
      <c r="L76" s="10"/>
      <c r="M76" s="10"/>
      <c r="N76" s="10"/>
    </row>
    <row r="77" spans="1:14" s="11" customFormat="1" ht="24" customHeight="1">
      <c r="A77" s="206"/>
      <c r="B77" s="105" t="s">
        <v>28</v>
      </c>
      <c r="C77" s="829"/>
      <c r="D77" s="829"/>
      <c r="E77" s="207"/>
      <c r="F77" s="146"/>
      <c r="G77" s="146"/>
      <c r="H77" s="208">
        <v>900</v>
      </c>
      <c r="I77" s="208">
        <v>0</v>
      </c>
      <c r="J77" s="209">
        <f>H77+I77</f>
        <v>900</v>
      </c>
      <c r="K77" s="10"/>
      <c r="L77" s="10"/>
      <c r="M77" s="10"/>
      <c r="N77" s="10"/>
    </row>
    <row r="78" spans="1:14" s="11" customFormat="1" ht="24" customHeight="1">
      <c r="A78" s="210" t="s">
        <v>158</v>
      </c>
      <c r="B78" s="121" t="s">
        <v>111</v>
      </c>
      <c r="C78" s="854" t="s">
        <v>145</v>
      </c>
      <c r="D78" s="854"/>
      <c r="E78" s="192" t="s">
        <v>159</v>
      </c>
      <c r="F78" s="192" t="s">
        <v>59</v>
      </c>
      <c r="G78" s="192" t="s">
        <v>114</v>
      </c>
      <c r="H78" s="193">
        <f>H79</f>
        <v>400</v>
      </c>
      <c r="I78" s="193">
        <f>I79</f>
        <v>0</v>
      </c>
      <c r="J78" s="194">
        <f>J79</f>
        <v>400</v>
      </c>
      <c r="K78" s="10"/>
      <c r="L78" s="10"/>
      <c r="M78" s="10"/>
      <c r="N78" s="10"/>
    </row>
    <row r="79" spans="1:14" s="11" customFormat="1" ht="79.5" customHeight="1" thickBot="1">
      <c r="A79" s="214"/>
      <c r="B79" s="215" t="s">
        <v>164</v>
      </c>
      <c r="C79" s="855"/>
      <c r="D79" s="855"/>
      <c r="E79" s="213"/>
      <c r="F79" s="213"/>
      <c r="G79" s="213"/>
      <c r="H79" s="216">
        <v>400</v>
      </c>
      <c r="I79" s="216">
        <v>0</v>
      </c>
      <c r="J79" s="217">
        <f>H79+I79</f>
        <v>400</v>
      </c>
      <c r="K79" s="10"/>
      <c r="L79" s="10"/>
      <c r="M79" s="10"/>
      <c r="N79" s="10"/>
    </row>
    <row r="80" spans="1:14" s="11" customFormat="1" ht="24" customHeight="1" thickBot="1">
      <c r="A80" s="218"/>
      <c r="B80" s="219" t="s">
        <v>149</v>
      </c>
      <c r="C80" s="824" t="s">
        <v>150</v>
      </c>
      <c r="D80" s="824"/>
      <c r="E80" s="41"/>
      <c r="F80" s="42"/>
      <c r="G80" s="42"/>
      <c r="H80" s="141">
        <f>H75+H78</f>
        <v>1300</v>
      </c>
      <c r="I80" s="141">
        <f>I75+I78</f>
        <v>0</v>
      </c>
      <c r="J80" s="54">
        <f>J75+J78</f>
        <v>1300</v>
      </c>
      <c r="K80" s="10"/>
      <c r="L80" s="10"/>
      <c r="M80" s="10"/>
      <c r="N80" s="10"/>
    </row>
    <row r="81" spans="1:10" s="12" customFormat="1" ht="24" customHeight="1">
      <c r="A81" s="220" t="s">
        <v>58</v>
      </c>
      <c r="B81" s="865" t="s">
        <v>167</v>
      </c>
      <c r="C81" s="865"/>
      <c r="D81" s="865"/>
      <c r="E81" s="865"/>
      <c r="F81" s="865"/>
      <c r="G81" s="221"/>
      <c r="H81" s="115"/>
      <c r="I81" s="115"/>
      <c r="J81" s="222"/>
    </row>
    <row r="82" spans="1:14" s="11" customFormat="1" ht="18" customHeight="1">
      <c r="A82" s="117"/>
      <c r="B82" s="864" t="s">
        <v>39</v>
      </c>
      <c r="C82" s="864"/>
      <c r="D82" s="864"/>
      <c r="E82" s="864"/>
      <c r="F82" s="864"/>
      <c r="G82" s="864"/>
      <c r="H82" s="119"/>
      <c r="I82" s="119"/>
      <c r="J82" s="120"/>
      <c r="K82" s="10"/>
      <c r="L82" s="10"/>
      <c r="M82" s="10"/>
      <c r="N82" s="10"/>
    </row>
    <row r="83" spans="1:14" s="11" customFormat="1" ht="31.5" customHeight="1">
      <c r="A83" s="92" t="s">
        <v>44</v>
      </c>
      <c r="B83" s="147" t="s">
        <v>57</v>
      </c>
      <c r="C83" s="861"/>
      <c r="D83" s="861"/>
      <c r="E83" s="94"/>
      <c r="F83" s="94"/>
      <c r="G83" s="94"/>
      <c r="H83" s="95">
        <f>H84+H85</f>
        <v>2000</v>
      </c>
      <c r="I83" s="95">
        <f>I84</f>
        <v>0</v>
      </c>
      <c r="J83" s="96">
        <f>H83+I83</f>
        <v>2000</v>
      </c>
      <c r="K83" s="10"/>
      <c r="L83" s="10"/>
      <c r="M83" s="10"/>
      <c r="N83" s="10"/>
    </row>
    <row r="84" spans="1:14" s="11" customFormat="1" ht="30.75" customHeight="1">
      <c r="A84" s="148"/>
      <c r="B84" s="189" t="s">
        <v>162</v>
      </c>
      <c r="C84" s="853" t="s">
        <v>160</v>
      </c>
      <c r="D84" s="853"/>
      <c r="E84" s="212" t="s">
        <v>72</v>
      </c>
      <c r="F84" s="212" t="s">
        <v>55</v>
      </c>
      <c r="G84" s="212" t="s">
        <v>10</v>
      </c>
      <c r="H84" s="74">
        <v>700</v>
      </c>
      <c r="I84" s="74">
        <v>0</v>
      </c>
      <c r="J84" s="190">
        <f>H84+I84</f>
        <v>700</v>
      </c>
      <c r="K84" s="10"/>
      <c r="L84" s="10"/>
      <c r="M84" s="10"/>
      <c r="N84" s="10"/>
    </row>
    <row r="85" spans="1:14" s="11" customFormat="1" ht="25.5" customHeight="1" thickBot="1">
      <c r="A85" s="148"/>
      <c r="B85" s="189" t="s">
        <v>135</v>
      </c>
      <c r="C85" s="856" t="s">
        <v>50</v>
      </c>
      <c r="D85" s="856"/>
      <c r="E85" s="212" t="s">
        <v>72</v>
      </c>
      <c r="F85" s="212" t="s">
        <v>55</v>
      </c>
      <c r="G85" s="212" t="s">
        <v>10</v>
      </c>
      <c r="H85" s="74">
        <v>1300</v>
      </c>
      <c r="I85" s="74">
        <v>0</v>
      </c>
      <c r="J85" s="190">
        <f>H85+I85</f>
        <v>1300</v>
      </c>
      <c r="K85" s="10"/>
      <c r="L85" s="10"/>
      <c r="M85" s="10"/>
      <c r="N85" s="10"/>
    </row>
    <row r="86" spans="1:14" s="11" customFormat="1" ht="44.25" customHeight="1" thickBot="1">
      <c r="A86" s="58"/>
      <c r="B86" s="44" t="s">
        <v>168</v>
      </c>
      <c r="C86" s="848" t="s">
        <v>54</v>
      </c>
      <c r="D86" s="848"/>
      <c r="E86" s="32"/>
      <c r="F86" s="31"/>
      <c r="G86" s="31"/>
      <c r="H86" s="45">
        <f>H83</f>
        <v>2000</v>
      </c>
      <c r="I86" s="45">
        <f>I83</f>
        <v>0</v>
      </c>
      <c r="J86" s="45">
        <f>J83</f>
        <v>2000</v>
      </c>
      <c r="K86" s="10"/>
      <c r="L86" s="10"/>
      <c r="M86" s="10"/>
      <c r="N86" s="10"/>
    </row>
    <row r="87" spans="1:10" s="12" customFormat="1" ht="26.25" customHeight="1">
      <c r="A87" s="223" t="s">
        <v>62</v>
      </c>
      <c r="B87" s="857" t="s">
        <v>43</v>
      </c>
      <c r="C87" s="857"/>
      <c r="D87" s="857"/>
      <c r="E87" s="857"/>
      <c r="F87" s="857"/>
      <c r="G87" s="224"/>
      <c r="H87" s="225"/>
      <c r="I87" s="115"/>
      <c r="J87" s="222"/>
    </row>
    <row r="88" spans="1:10" s="12" customFormat="1" ht="15.75">
      <c r="A88" s="226" t="s">
        <v>46</v>
      </c>
      <c r="B88" s="836" t="s">
        <v>25</v>
      </c>
      <c r="C88" s="836"/>
      <c r="D88" s="836"/>
      <c r="E88" s="836"/>
      <c r="F88" s="836"/>
      <c r="G88" s="227"/>
      <c r="H88" s="95"/>
      <c r="I88" s="119"/>
      <c r="J88" s="96"/>
    </row>
    <row r="89" spans="1:10" s="12" customFormat="1" ht="27.75" customHeight="1">
      <c r="A89" s="92" t="s">
        <v>140</v>
      </c>
      <c r="B89" s="228" t="s">
        <v>27</v>
      </c>
      <c r="C89" s="852" t="s">
        <v>26</v>
      </c>
      <c r="D89" s="852"/>
      <c r="E89" s="211" t="s">
        <v>73</v>
      </c>
      <c r="F89" s="211" t="s">
        <v>59</v>
      </c>
      <c r="G89" s="211" t="s">
        <v>10</v>
      </c>
      <c r="H89" s="77">
        <f>H90+H91+H92+H93</f>
        <v>4335</v>
      </c>
      <c r="I89" s="77">
        <f>I90+I91+I92+I93</f>
        <v>0</v>
      </c>
      <c r="J89" s="78">
        <f>J90+J91+J92+J93</f>
        <v>4335</v>
      </c>
    </row>
    <row r="90" spans="1:10" s="12" customFormat="1" ht="42" customHeight="1">
      <c r="A90" s="229"/>
      <c r="B90" s="163" t="s">
        <v>136</v>
      </c>
      <c r="C90" s="846"/>
      <c r="D90" s="847"/>
      <c r="E90" s="230"/>
      <c r="F90" s="230"/>
      <c r="G90" s="230"/>
      <c r="H90" s="165">
        <v>1100</v>
      </c>
      <c r="I90" s="165">
        <v>0</v>
      </c>
      <c r="J90" s="166">
        <f>H90+I90</f>
        <v>1100</v>
      </c>
    </row>
    <row r="91" spans="1:10" s="12" customFormat="1" ht="33" customHeight="1">
      <c r="A91" s="229"/>
      <c r="B91" s="163" t="s">
        <v>137</v>
      </c>
      <c r="C91" s="846"/>
      <c r="D91" s="847"/>
      <c r="E91" s="230"/>
      <c r="F91" s="230"/>
      <c r="G91" s="230"/>
      <c r="H91" s="165">
        <v>1300</v>
      </c>
      <c r="I91" s="165">
        <v>0</v>
      </c>
      <c r="J91" s="166">
        <f>H91+I91</f>
        <v>1300</v>
      </c>
    </row>
    <row r="92" spans="1:10" s="12" customFormat="1" ht="31.5" customHeight="1">
      <c r="A92" s="229"/>
      <c r="B92" s="163" t="s">
        <v>169</v>
      </c>
      <c r="C92" s="846"/>
      <c r="D92" s="847"/>
      <c r="E92" s="230"/>
      <c r="F92" s="230"/>
      <c r="G92" s="230"/>
      <c r="H92" s="165">
        <v>1300</v>
      </c>
      <c r="I92" s="165">
        <v>0</v>
      </c>
      <c r="J92" s="166">
        <f>H92+I92</f>
        <v>1300</v>
      </c>
    </row>
    <row r="93" spans="1:10" s="12" customFormat="1" ht="44.25" customHeight="1" thickBot="1">
      <c r="A93" s="229"/>
      <c r="B93" s="163" t="s">
        <v>138</v>
      </c>
      <c r="C93" s="846"/>
      <c r="D93" s="847"/>
      <c r="E93" s="230"/>
      <c r="F93" s="230"/>
      <c r="G93" s="230"/>
      <c r="H93" s="165">
        <v>635</v>
      </c>
      <c r="I93" s="165">
        <v>0</v>
      </c>
      <c r="J93" s="166">
        <f>H93+I93</f>
        <v>635</v>
      </c>
    </row>
    <row r="94" spans="1:10" s="12" customFormat="1" ht="30.75" customHeight="1" thickBot="1">
      <c r="A94" s="59"/>
      <c r="B94" s="48" t="s">
        <v>105</v>
      </c>
      <c r="C94" s="858" t="s">
        <v>26</v>
      </c>
      <c r="D94" s="858"/>
      <c r="E94" s="26" t="s">
        <v>60</v>
      </c>
      <c r="F94" s="26" t="s">
        <v>59</v>
      </c>
      <c r="G94" s="26" t="s">
        <v>10</v>
      </c>
      <c r="H94" s="35">
        <f>H89</f>
        <v>4335</v>
      </c>
      <c r="I94" s="35">
        <f>I89</f>
        <v>0</v>
      </c>
      <c r="J94" s="34">
        <f>J89</f>
        <v>4335</v>
      </c>
    </row>
    <row r="95" spans="1:10" s="12" customFormat="1" ht="35.25" thickBot="1">
      <c r="A95" s="218"/>
      <c r="B95" s="231" t="s">
        <v>45</v>
      </c>
      <c r="C95" s="851" t="s">
        <v>63</v>
      </c>
      <c r="D95" s="851"/>
      <c r="E95" s="41"/>
      <c r="F95" s="42"/>
      <c r="G95" s="42"/>
      <c r="H95" s="232">
        <f>H94</f>
        <v>4335</v>
      </c>
      <c r="I95" s="232">
        <f>I94</f>
        <v>0</v>
      </c>
      <c r="J95" s="60">
        <f>J94</f>
        <v>4335</v>
      </c>
    </row>
    <row r="96" spans="1:10" s="12" customFormat="1" ht="24" customHeight="1">
      <c r="A96" s="233" t="s">
        <v>141</v>
      </c>
      <c r="B96" s="857" t="s">
        <v>47</v>
      </c>
      <c r="C96" s="857"/>
      <c r="D96" s="857"/>
      <c r="E96" s="857"/>
      <c r="F96" s="857"/>
      <c r="G96" s="221"/>
      <c r="H96" s="115"/>
      <c r="I96" s="115"/>
      <c r="J96" s="116"/>
    </row>
    <row r="97" spans="1:10" s="12" customFormat="1" ht="15">
      <c r="A97" s="234" t="s">
        <v>120</v>
      </c>
      <c r="B97" s="235" t="s">
        <v>110</v>
      </c>
      <c r="C97" s="852"/>
      <c r="D97" s="852"/>
      <c r="E97" s="211"/>
      <c r="F97" s="211"/>
      <c r="G97" s="211"/>
      <c r="H97" s="236">
        <v>800.6</v>
      </c>
      <c r="I97" s="236">
        <v>0</v>
      </c>
      <c r="J97" s="237">
        <f>H97+I97</f>
        <v>800.6</v>
      </c>
    </row>
    <row r="98" spans="1:10" s="12" customFormat="1" ht="27.75" customHeight="1" thickBot="1">
      <c r="A98" s="63"/>
      <c r="B98" s="51" t="s">
        <v>49</v>
      </c>
      <c r="C98" s="837" t="s">
        <v>171</v>
      </c>
      <c r="D98" s="837"/>
      <c r="E98" s="52" t="s">
        <v>74</v>
      </c>
      <c r="F98" s="52" t="s">
        <v>107</v>
      </c>
      <c r="G98" s="52" t="s">
        <v>10</v>
      </c>
      <c r="H98" s="53">
        <f>SUM(H97:H97)</f>
        <v>800.6</v>
      </c>
      <c r="I98" s="53">
        <f>SUM(I97:I97)</f>
        <v>0</v>
      </c>
      <c r="J98" s="64">
        <f>H98+I98</f>
        <v>800.6</v>
      </c>
    </row>
    <row r="99" spans="1:10" s="12" customFormat="1" ht="31.5" customHeight="1" thickBot="1" thickTop="1">
      <c r="A99" s="238"/>
      <c r="B99" s="835" t="s">
        <v>7</v>
      </c>
      <c r="C99" s="835"/>
      <c r="D99" s="835"/>
      <c r="E99" s="835"/>
      <c r="F99" s="835"/>
      <c r="G99" s="239"/>
      <c r="H99" s="240">
        <f>H73+H80+H86+H95+H98</f>
        <v>22470.6</v>
      </c>
      <c r="I99" s="240">
        <f>I73+I80+I86+I95+I98</f>
        <v>6462</v>
      </c>
      <c r="J99" s="241">
        <f>J73+J80+J86+J95+J98</f>
        <v>28932.6</v>
      </c>
    </row>
    <row r="100" spans="1:10" s="13" customFormat="1" ht="55.5" customHeight="1" thickTop="1">
      <c r="A100" s="833" t="s">
        <v>106</v>
      </c>
      <c r="B100" s="834"/>
      <c r="C100" s="834"/>
      <c r="D100" s="834"/>
      <c r="E100" s="834"/>
      <c r="F100" s="834"/>
      <c r="G100" s="834"/>
      <c r="H100" s="242">
        <f>H29+H99</f>
        <v>45000</v>
      </c>
      <c r="I100" s="242">
        <f>I29+I99</f>
        <v>6462</v>
      </c>
      <c r="J100" s="243">
        <f>H100+I100</f>
        <v>51462</v>
      </c>
    </row>
    <row r="101" spans="1:10" ht="12.75">
      <c r="A101" s="5"/>
      <c r="B101" s="14"/>
      <c r="C101" s="15"/>
      <c r="D101" s="15"/>
      <c r="E101" s="15"/>
      <c r="F101" s="15"/>
      <c r="G101" s="15"/>
      <c r="H101" s="15"/>
      <c r="I101" s="15"/>
      <c r="J101" s="6"/>
    </row>
    <row r="102" spans="1:10" ht="12.75">
      <c r="A102" s="2"/>
      <c r="B102" s="2"/>
      <c r="C102" s="16"/>
      <c r="D102" s="16"/>
      <c r="E102" s="16"/>
      <c r="F102" s="16"/>
      <c r="G102" s="16"/>
      <c r="H102" s="16"/>
      <c r="I102" s="16"/>
      <c r="J102" s="17"/>
    </row>
  </sheetData>
  <mergeCells count="104">
    <mergeCell ref="C67:D67"/>
    <mergeCell ref="C60:D60"/>
    <mergeCell ref="C57:D57"/>
    <mergeCell ref="C36:D36"/>
    <mergeCell ref="C53:D53"/>
    <mergeCell ref="C54:D54"/>
    <mergeCell ref="C42:D42"/>
    <mergeCell ref="C55:D55"/>
    <mergeCell ref="C51:D51"/>
    <mergeCell ref="C52:D52"/>
    <mergeCell ref="B28:F28"/>
    <mergeCell ref="C33:D33"/>
    <mergeCell ref="C45:D45"/>
    <mergeCell ref="C37:D37"/>
    <mergeCell ref="C38:D38"/>
    <mergeCell ref="C39:D39"/>
    <mergeCell ref="C43:D43"/>
    <mergeCell ref="C34:D34"/>
    <mergeCell ref="B31:F31"/>
    <mergeCell ref="B41:G41"/>
    <mergeCell ref="C77:D77"/>
    <mergeCell ref="C66:D66"/>
    <mergeCell ref="C62:D62"/>
    <mergeCell ref="C61:D61"/>
    <mergeCell ref="B74:F74"/>
    <mergeCell ref="C75:D75"/>
    <mergeCell ref="C76:D76"/>
    <mergeCell ref="C63:D63"/>
    <mergeCell ref="C65:D65"/>
    <mergeCell ref="C64:D64"/>
    <mergeCell ref="C26:D26"/>
    <mergeCell ref="C27:D27"/>
    <mergeCell ref="C80:D80"/>
    <mergeCell ref="C47:D47"/>
    <mergeCell ref="C46:D46"/>
    <mergeCell ref="C44:D44"/>
    <mergeCell ref="C58:D58"/>
    <mergeCell ref="C50:D50"/>
    <mergeCell ref="B56:G56"/>
    <mergeCell ref="C59:D59"/>
    <mergeCell ref="C22:D22"/>
    <mergeCell ref="C21:D21"/>
    <mergeCell ref="C25:D25"/>
    <mergeCell ref="C23:D23"/>
    <mergeCell ref="B32:G32"/>
    <mergeCell ref="B29:F29"/>
    <mergeCell ref="B30:F30"/>
    <mergeCell ref="C49:D49"/>
    <mergeCell ref="C48:D48"/>
    <mergeCell ref="C35:D35"/>
    <mergeCell ref="C40:D40"/>
    <mergeCell ref="B3:J3"/>
    <mergeCell ref="A100:G100"/>
    <mergeCell ref="B99:F99"/>
    <mergeCell ref="B88:F88"/>
    <mergeCell ref="C98:D98"/>
    <mergeCell ref="B96:F96"/>
    <mergeCell ref="A9:J9"/>
    <mergeCell ref="F11:F12"/>
    <mergeCell ref="C17:D17"/>
    <mergeCell ref="B14:F14"/>
    <mergeCell ref="E1:J1"/>
    <mergeCell ref="B15:F15"/>
    <mergeCell ref="B13:F13"/>
    <mergeCell ref="B24:F24"/>
    <mergeCell ref="J11:J12"/>
    <mergeCell ref="E11:E12"/>
    <mergeCell ref="C2:J2"/>
    <mergeCell ref="C4:J4"/>
    <mergeCell ref="C19:D19"/>
    <mergeCell ref="B20:F20"/>
    <mergeCell ref="B16:G16"/>
    <mergeCell ref="C5:J5"/>
    <mergeCell ref="C11:D12"/>
    <mergeCell ref="A7:J7"/>
    <mergeCell ref="A8:J8"/>
    <mergeCell ref="A11:A12"/>
    <mergeCell ref="H11:I11"/>
    <mergeCell ref="B11:B12"/>
    <mergeCell ref="G11:G12"/>
    <mergeCell ref="C94:D94"/>
    <mergeCell ref="C68:D68"/>
    <mergeCell ref="C73:D73"/>
    <mergeCell ref="C70:D70"/>
    <mergeCell ref="B69:G69"/>
    <mergeCell ref="C71:D71"/>
    <mergeCell ref="B82:G82"/>
    <mergeCell ref="B81:F81"/>
    <mergeCell ref="C72:D72"/>
    <mergeCell ref="C83:D83"/>
    <mergeCell ref="C18:D18"/>
    <mergeCell ref="C95:D95"/>
    <mergeCell ref="C97:D97"/>
    <mergeCell ref="C84:D84"/>
    <mergeCell ref="C78:D78"/>
    <mergeCell ref="C79:D79"/>
    <mergeCell ref="C85:D85"/>
    <mergeCell ref="C89:D89"/>
    <mergeCell ref="B87:F87"/>
    <mergeCell ref="C93:D93"/>
    <mergeCell ref="C90:D90"/>
    <mergeCell ref="C91:D91"/>
    <mergeCell ref="C92:D92"/>
    <mergeCell ref="C86:D86"/>
  </mergeCells>
  <printOptions horizontalCentered="1"/>
  <pageMargins left="0.984251968503937" right="0.5905511811023623" top="0.5905511811023623" bottom="0.7874015748031497" header="0.5118110236220472" footer="0.5118110236220472"/>
  <pageSetup fitToHeight="4" fitToWidth="1" horizontalDpi="600" verticalDpi="600" orientation="portrait" paperSize="9" scale="6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6"/>
  <sheetViews>
    <sheetView tabSelected="1" view="pageBreakPreview" zoomScale="50" zoomScaleNormal="85" zoomScaleSheetLayoutView="50" workbookViewId="0" topLeftCell="A1">
      <selection activeCell="N1" sqref="N1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1.00390625" style="9" bestFit="1" customWidth="1"/>
    <col min="9" max="9" width="12.125" style="9" customWidth="1"/>
    <col min="10" max="10" width="10.625" style="9" hidden="1" customWidth="1"/>
    <col min="11" max="11" width="15.625" style="3" bestFit="1" customWidth="1"/>
    <col min="12" max="12" width="14.375" style="1" customWidth="1"/>
    <col min="13" max="13" width="10.75390625" style="1" customWidth="1"/>
    <col min="14" max="14" width="25.00390625" style="1" customWidth="1"/>
    <col min="15" max="16384" width="9.125" style="1" customWidth="1"/>
  </cols>
  <sheetData>
    <row r="2" spans="1:11" ht="21">
      <c r="A2" s="21"/>
      <c r="B2" s="949" t="s">
        <v>419</v>
      </c>
      <c r="C2" s="38"/>
      <c r="D2" s="38"/>
      <c r="E2" s="38"/>
      <c r="F2" s="38"/>
      <c r="G2" s="38"/>
      <c r="H2" s="38"/>
      <c r="I2" s="38"/>
      <c r="J2" s="38"/>
      <c r="K2" s="38"/>
    </row>
    <row r="3" spans="1:14" ht="24.75" customHeight="1">
      <c r="A3" s="909" t="s">
        <v>0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</row>
    <row r="4" spans="1:14" ht="24.75" customHeight="1">
      <c r="A4" s="909" t="s">
        <v>1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</row>
    <row r="5" spans="1:14" ht="18.75" customHeight="1">
      <c r="A5" s="909" t="s">
        <v>222</v>
      </c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</row>
    <row r="6" spans="1:11" ht="14.25" thickBot="1">
      <c r="A6" s="22"/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1:14" ht="39" customHeight="1" thickBot="1">
      <c r="A7" s="868" t="s">
        <v>2</v>
      </c>
      <c r="B7" s="868" t="s">
        <v>82</v>
      </c>
      <c r="C7" s="868" t="s">
        <v>13</v>
      </c>
      <c r="D7" s="868"/>
      <c r="E7" s="868" t="s">
        <v>14</v>
      </c>
      <c r="F7" s="868" t="s">
        <v>15</v>
      </c>
      <c r="G7" s="868" t="s">
        <v>64</v>
      </c>
      <c r="H7" s="868" t="s">
        <v>188</v>
      </c>
      <c r="I7" s="868"/>
      <c r="J7" s="924"/>
      <c r="K7" s="815" t="s">
        <v>22</v>
      </c>
      <c r="L7" s="807" t="s">
        <v>420</v>
      </c>
      <c r="M7" s="807" t="s">
        <v>421</v>
      </c>
      <c r="N7" s="807" t="s">
        <v>422</v>
      </c>
    </row>
    <row r="8" spans="1:14" ht="17.25" customHeight="1" thickBot="1">
      <c r="A8" s="868"/>
      <c r="B8" s="868"/>
      <c r="C8" s="868"/>
      <c r="D8" s="868"/>
      <c r="E8" s="868"/>
      <c r="F8" s="868"/>
      <c r="G8" s="868"/>
      <c r="H8" s="28" t="s">
        <v>20</v>
      </c>
      <c r="I8" s="28" t="s">
        <v>21</v>
      </c>
      <c r="J8" s="320" t="s">
        <v>187</v>
      </c>
      <c r="K8" s="815"/>
      <c r="L8" s="808"/>
      <c r="M8" s="808"/>
      <c r="N8" s="808"/>
    </row>
    <row r="9" spans="1:14" ht="17.25">
      <c r="A9" s="469" t="s">
        <v>11</v>
      </c>
      <c r="B9" s="814" t="s">
        <v>3</v>
      </c>
      <c r="C9" s="814"/>
      <c r="D9" s="814"/>
      <c r="E9" s="814"/>
      <c r="F9" s="814"/>
      <c r="G9" s="356"/>
      <c r="H9" s="356"/>
      <c r="I9" s="356"/>
      <c r="J9" s="356"/>
      <c r="K9" s="514"/>
      <c r="L9" s="597"/>
      <c r="M9" s="597"/>
      <c r="N9" s="597"/>
    </row>
    <row r="10" spans="1:14" ht="15">
      <c r="A10" s="470" t="s">
        <v>29</v>
      </c>
      <c r="B10" s="523" t="s">
        <v>65</v>
      </c>
      <c r="C10" s="523"/>
      <c r="D10" s="523"/>
      <c r="E10" s="523"/>
      <c r="F10" s="523"/>
      <c r="G10" s="357"/>
      <c r="H10" s="358"/>
      <c r="I10" s="358"/>
      <c r="J10" s="358"/>
      <c r="K10" s="515"/>
      <c r="L10" s="577"/>
      <c r="M10" s="577"/>
      <c r="N10" s="577"/>
    </row>
    <row r="11" spans="1:14" ht="26.25" customHeight="1">
      <c r="A11" s="471" t="s">
        <v>83</v>
      </c>
      <c r="B11" s="786" t="s">
        <v>4</v>
      </c>
      <c r="C11" s="786"/>
      <c r="D11" s="786"/>
      <c r="E11" s="786"/>
      <c r="F11" s="786"/>
      <c r="G11" s="359"/>
      <c r="H11" s="360"/>
      <c r="I11" s="360"/>
      <c r="J11" s="360"/>
      <c r="K11" s="516"/>
      <c r="L11" s="577"/>
      <c r="M11" s="577"/>
      <c r="N11" s="577"/>
    </row>
    <row r="12" spans="1:14" ht="30.75">
      <c r="A12" s="157" t="s">
        <v>84</v>
      </c>
      <c r="B12" s="361" t="s">
        <v>224</v>
      </c>
      <c r="C12" s="790"/>
      <c r="D12" s="790"/>
      <c r="E12" s="321"/>
      <c r="F12" s="321"/>
      <c r="G12" s="321"/>
      <c r="H12" s="312">
        <f>H13+H15+H14</f>
        <v>4747.6</v>
      </c>
      <c r="I12" s="312">
        <f>I13+I15+I14</f>
        <v>15000</v>
      </c>
      <c r="J12" s="312">
        <v>0</v>
      </c>
      <c r="K12" s="555">
        <f>H12+I12</f>
        <v>19747.6</v>
      </c>
      <c r="L12" s="588">
        <f>L13+L15+L14</f>
        <v>3838.6</v>
      </c>
      <c r="M12" s="671">
        <f aca="true" t="shared" si="0" ref="M12:M17">L12/K12*100</f>
        <v>19.43831149101663</v>
      </c>
      <c r="N12" s="577"/>
    </row>
    <row r="13" spans="1:14" ht="39.75">
      <c r="A13" s="820"/>
      <c r="B13" s="168" t="s">
        <v>391</v>
      </c>
      <c r="C13" s="915" t="s">
        <v>16</v>
      </c>
      <c r="D13" s="916"/>
      <c r="E13" s="377" t="s">
        <v>304</v>
      </c>
      <c r="F13" s="377" t="s">
        <v>51</v>
      </c>
      <c r="G13" s="377" t="s">
        <v>9</v>
      </c>
      <c r="H13" s="399">
        <f>4000-250</f>
        <v>3750</v>
      </c>
      <c r="I13" s="399">
        <v>0</v>
      </c>
      <c r="J13" s="399"/>
      <c r="K13" s="556">
        <f>H13+I13</f>
        <v>3750</v>
      </c>
      <c r="L13" s="770">
        <v>568.2</v>
      </c>
      <c r="M13" s="668">
        <f t="shared" si="0"/>
        <v>15.152000000000001</v>
      </c>
      <c r="N13" s="596" t="s">
        <v>423</v>
      </c>
    </row>
    <row r="14" spans="1:14" ht="66">
      <c r="A14" s="788"/>
      <c r="B14" s="178" t="s">
        <v>401</v>
      </c>
      <c r="C14" s="818" t="s">
        <v>16</v>
      </c>
      <c r="D14" s="819"/>
      <c r="E14" s="352" t="s">
        <v>304</v>
      </c>
      <c r="F14" s="352" t="s">
        <v>51</v>
      </c>
      <c r="G14" s="447" t="s">
        <v>114</v>
      </c>
      <c r="H14" s="458">
        <f>957.7+39.9</f>
        <v>997.6</v>
      </c>
      <c r="I14" s="458">
        <v>0</v>
      </c>
      <c r="J14" s="780"/>
      <c r="K14" s="781">
        <f>H14+I14</f>
        <v>997.6</v>
      </c>
      <c r="L14" s="771">
        <v>997.6</v>
      </c>
      <c r="M14" s="731">
        <f t="shared" si="0"/>
        <v>100</v>
      </c>
      <c r="N14" s="600"/>
    </row>
    <row r="15" spans="1:14" ht="46.5" customHeight="1">
      <c r="A15" s="527"/>
      <c r="B15" s="385" t="s">
        <v>391</v>
      </c>
      <c r="C15" s="522" t="s">
        <v>16</v>
      </c>
      <c r="D15" s="522"/>
      <c r="E15" s="381" t="s">
        <v>390</v>
      </c>
      <c r="F15" s="381" t="s">
        <v>51</v>
      </c>
      <c r="G15" s="381" t="s">
        <v>9</v>
      </c>
      <c r="H15" s="707">
        <v>0</v>
      </c>
      <c r="I15" s="707">
        <v>15000</v>
      </c>
      <c r="J15" s="734">
        <v>0</v>
      </c>
      <c r="K15" s="736">
        <f>H15+I15</f>
        <v>15000</v>
      </c>
      <c r="L15" s="772">
        <v>2272.8</v>
      </c>
      <c r="M15" s="675">
        <f t="shared" si="0"/>
        <v>15.152000000000001</v>
      </c>
      <c r="N15" s="599" t="s">
        <v>423</v>
      </c>
    </row>
    <row r="16" spans="1:14" ht="19.5" customHeight="1">
      <c r="A16" s="157" t="s">
        <v>229</v>
      </c>
      <c r="B16" s="361" t="s">
        <v>223</v>
      </c>
      <c r="C16" s="816"/>
      <c r="D16" s="817"/>
      <c r="E16" s="321"/>
      <c r="F16" s="329"/>
      <c r="G16" s="329"/>
      <c r="H16" s="722">
        <f>H17+H21</f>
        <v>5372</v>
      </c>
      <c r="I16" s="722">
        <f>I17+I21</f>
        <v>66909</v>
      </c>
      <c r="J16" s="712"/>
      <c r="K16" s="723">
        <f>I16+H16</f>
        <v>72281</v>
      </c>
      <c r="L16" s="584">
        <f>L17+L21</f>
        <v>50883.6</v>
      </c>
      <c r="M16" s="656">
        <f t="shared" si="0"/>
        <v>70.39692311949199</v>
      </c>
      <c r="N16" s="577"/>
    </row>
    <row r="17" spans="1:14" ht="28.5" customHeight="1">
      <c r="A17" s="524"/>
      <c r="B17" s="436" t="s">
        <v>220</v>
      </c>
      <c r="C17" s="816" t="s">
        <v>17</v>
      </c>
      <c r="D17" s="817"/>
      <c r="E17" s="321" t="s">
        <v>304</v>
      </c>
      <c r="F17" s="329" t="s">
        <v>51</v>
      </c>
      <c r="G17" s="329" t="s">
        <v>9</v>
      </c>
      <c r="H17" s="757">
        <f>H19+H20</f>
        <v>5372</v>
      </c>
      <c r="I17" s="757">
        <f>I19+I20</f>
        <v>0</v>
      </c>
      <c r="J17" s="757"/>
      <c r="K17" s="759">
        <f>H17+I17</f>
        <v>5372</v>
      </c>
      <c r="L17" s="754">
        <v>5278.4</v>
      </c>
      <c r="M17" s="692">
        <f t="shared" si="0"/>
        <v>98.25763216679077</v>
      </c>
      <c r="N17" s="577"/>
    </row>
    <row r="18" spans="1:14" ht="15">
      <c r="A18" s="525"/>
      <c r="B18" s="435" t="s">
        <v>263</v>
      </c>
      <c r="C18" s="427"/>
      <c r="D18" s="428"/>
      <c r="E18" s="429"/>
      <c r="F18" s="429"/>
      <c r="G18" s="429"/>
      <c r="H18" s="776"/>
      <c r="I18" s="776"/>
      <c r="J18" s="776"/>
      <c r="K18" s="777"/>
      <c r="L18" s="775"/>
      <c r="M18" s="683"/>
      <c r="N18" s="594"/>
    </row>
    <row r="19" spans="1:14" ht="27">
      <c r="A19" s="525"/>
      <c r="B19" s="349" t="s">
        <v>220</v>
      </c>
      <c r="C19" s="430"/>
      <c r="D19" s="431"/>
      <c r="E19" s="432"/>
      <c r="F19" s="432"/>
      <c r="G19" s="432"/>
      <c r="H19" s="684">
        <f>5250-45.3</f>
        <v>5204.7</v>
      </c>
      <c r="I19" s="684">
        <v>0</v>
      </c>
      <c r="J19" s="684"/>
      <c r="K19" s="685">
        <f>H19+I19</f>
        <v>5204.7</v>
      </c>
      <c r="L19" s="778">
        <v>5204.7</v>
      </c>
      <c r="M19" s="687">
        <f>L19/K19*100</f>
        <v>100</v>
      </c>
      <c r="N19" s="600"/>
    </row>
    <row r="20" spans="1:14" ht="66">
      <c r="A20" s="525"/>
      <c r="B20" s="181" t="s">
        <v>402</v>
      </c>
      <c r="C20" s="350"/>
      <c r="D20" s="351"/>
      <c r="E20" s="352"/>
      <c r="F20" s="352"/>
      <c r="G20" s="352"/>
      <c r="H20" s="684">
        <f>122+45.3</f>
        <v>167.3</v>
      </c>
      <c r="I20" s="684">
        <v>0</v>
      </c>
      <c r="J20" s="684"/>
      <c r="K20" s="685">
        <f>H20+I20</f>
        <v>167.3</v>
      </c>
      <c r="L20" s="778">
        <v>73.7</v>
      </c>
      <c r="M20" s="687">
        <f>L20/K20*100</f>
        <v>44.05260011954573</v>
      </c>
      <c r="N20" s="602" t="s">
        <v>424</v>
      </c>
    </row>
    <row r="21" spans="1:14" ht="37.5" customHeight="1">
      <c r="A21" s="526"/>
      <c r="B21" s="385" t="s">
        <v>220</v>
      </c>
      <c r="C21" s="531" t="s">
        <v>17</v>
      </c>
      <c r="D21" s="532"/>
      <c r="E21" s="381" t="s">
        <v>331</v>
      </c>
      <c r="F21" s="381" t="s">
        <v>51</v>
      </c>
      <c r="G21" s="381" t="s">
        <v>9</v>
      </c>
      <c r="H21" s="688">
        <v>0</v>
      </c>
      <c r="I21" s="688">
        <v>66909</v>
      </c>
      <c r="J21" s="702"/>
      <c r="K21" s="689">
        <f>H21+I21</f>
        <v>66909</v>
      </c>
      <c r="L21" s="779">
        <v>45605.2</v>
      </c>
      <c r="M21" s="691">
        <f>L21/K21*100</f>
        <v>68.16003826092154</v>
      </c>
      <c r="N21" s="599" t="s">
        <v>425</v>
      </c>
    </row>
    <row r="22" spans="1:14" ht="21" customHeight="1">
      <c r="A22" s="157" t="s">
        <v>230</v>
      </c>
      <c r="B22" s="361" t="s">
        <v>211</v>
      </c>
      <c r="C22" s="812" t="s">
        <v>17</v>
      </c>
      <c r="D22" s="813"/>
      <c r="E22" s="321" t="s">
        <v>219</v>
      </c>
      <c r="F22" s="321" t="s">
        <v>51</v>
      </c>
      <c r="G22" s="321" t="s">
        <v>9</v>
      </c>
      <c r="H22" s="264">
        <f>H23</f>
        <v>0</v>
      </c>
      <c r="I22" s="264">
        <f>I23</f>
        <v>0</v>
      </c>
      <c r="J22" s="201"/>
      <c r="K22" s="517">
        <f>K23</f>
        <v>0</v>
      </c>
      <c r="L22" s="591"/>
      <c r="M22" s="591"/>
      <c r="N22" s="577"/>
    </row>
    <row r="23" spans="1:14" ht="16.5" customHeight="1" thickBot="1">
      <c r="A23" s="457"/>
      <c r="B23" s="178" t="s">
        <v>212</v>
      </c>
      <c r="C23" s="913"/>
      <c r="D23" s="914"/>
      <c r="E23" s="362"/>
      <c r="F23" s="362"/>
      <c r="G23" s="362"/>
      <c r="H23" s="201">
        <f>1000-1000</f>
        <v>0</v>
      </c>
      <c r="I23" s="201">
        <v>0</v>
      </c>
      <c r="J23" s="201"/>
      <c r="K23" s="518">
        <f>H23+I23</f>
        <v>0</v>
      </c>
      <c r="L23" s="595"/>
      <c r="M23" s="595"/>
      <c r="N23" s="594"/>
    </row>
    <row r="24" spans="1:14" ht="30.75" customHeight="1" thickBot="1">
      <c r="A24" s="472"/>
      <c r="B24" s="363" t="s">
        <v>23</v>
      </c>
      <c r="C24" s="796" t="s">
        <v>53</v>
      </c>
      <c r="D24" s="796"/>
      <c r="E24" s="364"/>
      <c r="F24" s="364"/>
      <c r="G24" s="364"/>
      <c r="H24" s="311">
        <f>H12+H16+H22</f>
        <v>10119.6</v>
      </c>
      <c r="I24" s="311">
        <f>I12+I16+I22</f>
        <v>81909</v>
      </c>
      <c r="J24" s="311">
        <v>0</v>
      </c>
      <c r="K24" s="519">
        <f>H24+I24</f>
        <v>92028.6</v>
      </c>
      <c r="L24" s="773">
        <f>L12+L16</f>
        <v>54722.2</v>
      </c>
      <c r="M24" s="773">
        <f>L24/K24*100</f>
        <v>59.46216719584998</v>
      </c>
      <c r="N24" s="603"/>
    </row>
    <row r="25" spans="1:14" ht="27.75" customHeight="1">
      <c r="A25" s="471" t="s">
        <v>85</v>
      </c>
      <c r="B25" s="523" t="s">
        <v>165</v>
      </c>
      <c r="C25" s="523"/>
      <c r="D25" s="523"/>
      <c r="E25" s="523"/>
      <c r="F25" s="523"/>
      <c r="G25" s="365"/>
      <c r="H25" s="365"/>
      <c r="I25" s="365"/>
      <c r="J25" s="366"/>
      <c r="K25" s="520"/>
      <c r="L25" s="598"/>
      <c r="M25" s="598"/>
      <c r="N25" s="597"/>
    </row>
    <row r="26" spans="1:14" s="18" customFormat="1" ht="20.25" customHeight="1">
      <c r="A26" s="157" t="s">
        <v>86</v>
      </c>
      <c r="B26" s="361" t="s">
        <v>280</v>
      </c>
      <c r="C26" s="827"/>
      <c r="D26" s="827"/>
      <c r="E26" s="164"/>
      <c r="F26" s="164"/>
      <c r="G26" s="164"/>
      <c r="H26" s="678">
        <f>H27+H28+H29+H30+H31</f>
        <v>1403.4</v>
      </c>
      <c r="I26" s="678">
        <f>I27+I28+I29+I30</f>
        <v>0</v>
      </c>
      <c r="J26" s="678">
        <f>J27+J28+J29+J30</f>
        <v>0</v>
      </c>
      <c r="K26" s="699">
        <f aca="true" t="shared" si="1" ref="K26:K33">H26+I26</f>
        <v>1403.4</v>
      </c>
      <c r="L26" s="671">
        <f>L27+L28+L30+L31</f>
        <v>1379.8000000000002</v>
      </c>
      <c r="M26" s="671">
        <f aca="true" t="shared" si="2" ref="M26:M89">L26/K26*100</f>
        <v>98.31836967364971</v>
      </c>
      <c r="N26" s="579"/>
    </row>
    <row r="27" spans="1:14" s="18" customFormat="1" ht="56.25" customHeight="1">
      <c r="A27" s="457"/>
      <c r="B27" s="263" t="s">
        <v>346</v>
      </c>
      <c r="C27" s="790" t="s">
        <v>50</v>
      </c>
      <c r="D27" s="790"/>
      <c r="E27" s="321" t="s">
        <v>186</v>
      </c>
      <c r="F27" s="321" t="s">
        <v>51</v>
      </c>
      <c r="G27" s="321" t="s">
        <v>9</v>
      </c>
      <c r="H27" s="696">
        <f>1000+130+7.2</f>
        <v>1137.2</v>
      </c>
      <c r="I27" s="696">
        <v>0</v>
      </c>
      <c r="J27" s="696"/>
      <c r="K27" s="753">
        <f t="shared" si="1"/>
        <v>1137.2</v>
      </c>
      <c r="L27" s="754">
        <v>1137.2</v>
      </c>
      <c r="M27" s="692">
        <f t="shared" si="2"/>
        <v>100</v>
      </c>
      <c r="N27" s="579"/>
    </row>
    <row r="28" spans="1:14" s="18" customFormat="1" ht="67.5" customHeight="1">
      <c r="A28" s="457"/>
      <c r="B28" s="340" t="s">
        <v>347</v>
      </c>
      <c r="C28" s="812"/>
      <c r="D28" s="813"/>
      <c r="E28" s="341"/>
      <c r="F28" s="341"/>
      <c r="G28" s="341"/>
      <c r="H28" s="680">
        <v>91.7</v>
      </c>
      <c r="I28" s="680">
        <v>0</v>
      </c>
      <c r="J28" s="680"/>
      <c r="K28" s="681">
        <f t="shared" si="1"/>
        <v>91.7</v>
      </c>
      <c r="L28" s="754">
        <v>91.7</v>
      </c>
      <c r="M28" s="692">
        <f t="shared" si="2"/>
        <v>100</v>
      </c>
      <c r="N28" s="579"/>
    </row>
    <row r="29" spans="1:14" s="18" customFormat="1" ht="72" customHeight="1">
      <c r="A29" s="457"/>
      <c r="B29" s="340" t="s">
        <v>348</v>
      </c>
      <c r="C29" s="812"/>
      <c r="D29" s="813"/>
      <c r="E29" s="341"/>
      <c r="F29" s="341"/>
      <c r="G29" s="341"/>
      <c r="H29" s="680">
        <v>23.6</v>
      </c>
      <c r="I29" s="680">
        <v>0</v>
      </c>
      <c r="J29" s="680"/>
      <c r="K29" s="681">
        <f t="shared" si="1"/>
        <v>23.6</v>
      </c>
      <c r="L29" s="754"/>
      <c r="M29" s="692">
        <f t="shared" si="2"/>
        <v>0</v>
      </c>
      <c r="N29" s="579" t="s">
        <v>430</v>
      </c>
    </row>
    <row r="30" spans="1:14" s="18" customFormat="1" ht="54.75" customHeight="1">
      <c r="A30" s="457"/>
      <c r="B30" s="340" t="s">
        <v>355</v>
      </c>
      <c r="C30" s="367"/>
      <c r="D30" s="368"/>
      <c r="E30" s="341"/>
      <c r="F30" s="341"/>
      <c r="G30" s="341"/>
      <c r="H30" s="680">
        <v>55</v>
      </c>
      <c r="I30" s="680">
        <v>0</v>
      </c>
      <c r="J30" s="680"/>
      <c r="K30" s="681">
        <f t="shared" si="1"/>
        <v>55</v>
      </c>
      <c r="L30" s="754">
        <v>55</v>
      </c>
      <c r="M30" s="692">
        <f t="shared" si="2"/>
        <v>100</v>
      </c>
      <c r="N30" s="579"/>
    </row>
    <row r="31" spans="1:14" s="18" customFormat="1" ht="54.75" customHeight="1">
      <c r="A31" s="457"/>
      <c r="B31" s="340" t="s">
        <v>416</v>
      </c>
      <c r="C31" s="367"/>
      <c r="D31" s="368"/>
      <c r="E31" s="341"/>
      <c r="F31" s="341"/>
      <c r="G31" s="341"/>
      <c r="H31" s="680">
        <v>95.9</v>
      </c>
      <c r="I31" s="680">
        <v>0</v>
      </c>
      <c r="J31" s="680"/>
      <c r="K31" s="681">
        <f t="shared" si="1"/>
        <v>95.9</v>
      </c>
      <c r="L31" s="754">
        <v>95.9</v>
      </c>
      <c r="M31" s="692">
        <f t="shared" si="2"/>
        <v>100</v>
      </c>
      <c r="N31" s="579"/>
    </row>
    <row r="32" spans="1:14" s="18" customFormat="1" ht="46.5" customHeight="1">
      <c r="A32" s="157" t="s">
        <v>309</v>
      </c>
      <c r="B32" s="338" t="s">
        <v>310</v>
      </c>
      <c r="C32" s="529"/>
      <c r="D32" s="529"/>
      <c r="E32" s="341"/>
      <c r="F32" s="341"/>
      <c r="G32" s="341"/>
      <c r="H32" s="305">
        <f>H33+H34</f>
        <v>2000</v>
      </c>
      <c r="I32" s="305">
        <f>I33+I34+I35</f>
        <v>20100</v>
      </c>
      <c r="J32" s="305"/>
      <c r="K32" s="614">
        <f t="shared" si="1"/>
        <v>22100</v>
      </c>
      <c r="L32" s="656">
        <f>L33+L34</f>
        <v>3885</v>
      </c>
      <c r="M32" s="656">
        <f t="shared" si="2"/>
        <v>17.579185520361992</v>
      </c>
      <c r="N32" s="579"/>
    </row>
    <row r="33" spans="1:14" s="18" customFormat="1" ht="48.75" customHeight="1">
      <c r="A33" s="198"/>
      <c r="B33" s="809" t="s">
        <v>383</v>
      </c>
      <c r="C33" s="812" t="s">
        <v>50</v>
      </c>
      <c r="D33" s="813"/>
      <c r="E33" s="341" t="s">
        <v>308</v>
      </c>
      <c r="F33" s="341" t="s">
        <v>51</v>
      </c>
      <c r="G33" s="341" t="s">
        <v>9</v>
      </c>
      <c r="H33" s="680">
        <v>0</v>
      </c>
      <c r="I33" s="680">
        <v>15500</v>
      </c>
      <c r="J33" s="680"/>
      <c r="K33" s="681">
        <f t="shared" si="1"/>
        <v>15500</v>
      </c>
      <c r="L33" s="754">
        <v>3881.3</v>
      </c>
      <c r="M33" s="692">
        <f t="shared" si="2"/>
        <v>25.040645161290325</v>
      </c>
      <c r="N33" s="580" t="s">
        <v>438</v>
      </c>
    </row>
    <row r="34" spans="1:14" s="18" customFormat="1" ht="24">
      <c r="A34" s="198"/>
      <c r="B34" s="810"/>
      <c r="C34" s="812" t="s">
        <v>50</v>
      </c>
      <c r="D34" s="813"/>
      <c r="E34" s="321" t="s">
        <v>384</v>
      </c>
      <c r="F34" s="321" t="s">
        <v>51</v>
      </c>
      <c r="G34" s="321" t="s">
        <v>9</v>
      </c>
      <c r="H34" s="696">
        <v>2000</v>
      </c>
      <c r="I34" s="696">
        <v>0</v>
      </c>
      <c r="J34" s="696"/>
      <c r="K34" s="753">
        <f>I34+H34</f>
        <v>2000</v>
      </c>
      <c r="L34" s="754">
        <v>3.7</v>
      </c>
      <c r="M34" s="692">
        <f t="shared" si="2"/>
        <v>0.185</v>
      </c>
      <c r="N34" s="580" t="s">
        <v>426</v>
      </c>
    </row>
    <row r="35" spans="1:14" s="18" customFormat="1" ht="24.75" thickBot="1">
      <c r="A35" s="198"/>
      <c r="B35" s="811"/>
      <c r="C35" s="812" t="s">
        <v>50</v>
      </c>
      <c r="D35" s="813"/>
      <c r="E35" s="513" t="s">
        <v>427</v>
      </c>
      <c r="F35" s="513" t="s">
        <v>51</v>
      </c>
      <c r="G35" s="513" t="s">
        <v>9</v>
      </c>
      <c r="H35" s="758"/>
      <c r="I35" s="758">
        <v>4600</v>
      </c>
      <c r="J35" s="758"/>
      <c r="K35" s="774"/>
      <c r="L35" s="775"/>
      <c r="M35" s="683"/>
      <c r="N35" s="604" t="s">
        <v>428</v>
      </c>
    </row>
    <row r="36" spans="1:14" s="20" customFormat="1" ht="30.75" customHeight="1" thickBot="1">
      <c r="A36" s="472"/>
      <c r="B36" s="363" t="s">
        <v>166</v>
      </c>
      <c r="C36" s="530" t="s">
        <v>54</v>
      </c>
      <c r="D36" s="530"/>
      <c r="E36" s="370"/>
      <c r="F36" s="370"/>
      <c r="G36" s="370"/>
      <c r="H36" s="311">
        <f>H26+H32</f>
        <v>3403.4</v>
      </c>
      <c r="I36" s="311">
        <f>I26+I32</f>
        <v>20100</v>
      </c>
      <c r="J36" s="311">
        <v>0</v>
      </c>
      <c r="K36" s="519">
        <f>H36+I36</f>
        <v>23503.4</v>
      </c>
      <c r="L36" s="773">
        <f>L26+L32</f>
        <v>5264.8</v>
      </c>
      <c r="M36" s="670">
        <f t="shared" si="2"/>
        <v>22.400163380617272</v>
      </c>
      <c r="N36" s="608"/>
    </row>
    <row r="37" spans="1:14" s="20" customFormat="1" ht="30.75" customHeight="1" thickBot="1">
      <c r="A37" s="471" t="s">
        <v>89</v>
      </c>
      <c r="B37" s="786" t="s">
        <v>43</v>
      </c>
      <c r="C37" s="786"/>
      <c r="D37" s="786"/>
      <c r="E37" s="786"/>
      <c r="F37" s="786"/>
      <c r="G37" s="371"/>
      <c r="H37" s="311"/>
      <c r="I37" s="311"/>
      <c r="J37" s="311"/>
      <c r="K37" s="519"/>
      <c r="L37" s="609"/>
      <c r="M37" s="607"/>
      <c r="N37" s="608"/>
    </row>
    <row r="38" spans="1:14" s="20" customFormat="1" ht="30.75" customHeight="1">
      <c r="A38" s="473" t="s">
        <v>90</v>
      </c>
      <c r="B38" s="528" t="s">
        <v>40</v>
      </c>
      <c r="C38" s="528"/>
      <c r="D38" s="528"/>
      <c r="E38" s="528"/>
      <c r="F38" s="528"/>
      <c r="G38" s="528"/>
      <c r="H38" s="373"/>
      <c r="I38" s="373"/>
      <c r="J38" s="373"/>
      <c r="K38" s="536"/>
      <c r="L38" s="605"/>
      <c r="M38" s="598"/>
      <c r="N38" s="606"/>
    </row>
    <row r="39" spans="1:14" s="20" customFormat="1" ht="54.75" customHeight="1">
      <c r="A39" s="456" t="s">
        <v>313</v>
      </c>
      <c r="B39" s="340" t="s">
        <v>411</v>
      </c>
      <c r="C39" s="529" t="s">
        <v>26</v>
      </c>
      <c r="D39" s="529"/>
      <c r="E39" s="341" t="s">
        <v>69</v>
      </c>
      <c r="F39" s="341" t="s">
        <v>51</v>
      </c>
      <c r="G39" s="341" t="s">
        <v>9</v>
      </c>
      <c r="H39" s="342">
        <f>200+1842.2</f>
        <v>2042.2</v>
      </c>
      <c r="I39" s="342">
        <v>0</v>
      </c>
      <c r="J39" s="342"/>
      <c r="K39" s="537">
        <f>H39+I39</f>
        <v>2042.2</v>
      </c>
      <c r="L39" s="592">
        <v>2042.2</v>
      </c>
      <c r="M39" s="591">
        <f t="shared" si="2"/>
        <v>100</v>
      </c>
      <c r="N39" s="581"/>
    </row>
    <row r="40" spans="1:14" s="20" customFormat="1" ht="58.5" customHeight="1" thickBot="1">
      <c r="A40" s="474" t="s">
        <v>313</v>
      </c>
      <c r="B40" s="340" t="s">
        <v>411</v>
      </c>
      <c r="C40" s="787" t="s">
        <v>26</v>
      </c>
      <c r="D40" s="787"/>
      <c r="E40" s="369" t="s">
        <v>332</v>
      </c>
      <c r="F40" s="369" t="s">
        <v>51</v>
      </c>
      <c r="G40" s="369" t="s">
        <v>9</v>
      </c>
      <c r="H40" s="374">
        <v>0</v>
      </c>
      <c r="I40" s="374">
        <f>22000-8500</f>
        <v>13500</v>
      </c>
      <c r="J40" s="374"/>
      <c r="K40" s="538">
        <f>H40+I40</f>
        <v>13500</v>
      </c>
      <c r="L40" s="610">
        <v>13000</v>
      </c>
      <c r="M40" s="595">
        <f t="shared" si="2"/>
        <v>96.29629629629629</v>
      </c>
      <c r="N40" s="611" t="s">
        <v>429</v>
      </c>
    </row>
    <row r="41" spans="1:14" s="20" customFormat="1" ht="30.75" customHeight="1" thickBot="1">
      <c r="A41" s="475"/>
      <c r="B41" s="336" t="s">
        <v>42</v>
      </c>
      <c r="C41" s="797" t="s">
        <v>63</v>
      </c>
      <c r="D41" s="798"/>
      <c r="E41" s="370"/>
      <c r="F41" s="370"/>
      <c r="G41" s="370"/>
      <c r="H41" s="311">
        <f>H39</f>
        <v>2042.2</v>
      </c>
      <c r="I41" s="311">
        <f>I39+I40</f>
        <v>13500</v>
      </c>
      <c r="J41" s="311"/>
      <c r="K41" s="519">
        <f>H41+I41</f>
        <v>15542.2</v>
      </c>
      <c r="L41" s="670">
        <f>L39+L40</f>
        <v>15042.2</v>
      </c>
      <c r="M41" s="670">
        <f t="shared" si="2"/>
        <v>96.78295222040639</v>
      </c>
      <c r="N41" s="608"/>
    </row>
    <row r="42" spans="1:14" s="20" customFormat="1" ht="30.75" customHeight="1" thickBot="1">
      <c r="A42" s="476"/>
      <c r="B42" s="375" t="s">
        <v>45</v>
      </c>
      <c r="C42" s="917" t="s">
        <v>63</v>
      </c>
      <c r="D42" s="917"/>
      <c r="E42" s="370"/>
      <c r="F42" s="370"/>
      <c r="G42" s="370"/>
      <c r="H42" s="311">
        <f>H41</f>
        <v>2042.2</v>
      </c>
      <c r="I42" s="311">
        <f>I41</f>
        <v>13500</v>
      </c>
      <c r="J42" s="311"/>
      <c r="K42" s="519">
        <f>K41</f>
        <v>15542.2</v>
      </c>
      <c r="L42" s="670">
        <f>L41</f>
        <v>15042.2</v>
      </c>
      <c r="M42" s="670">
        <f t="shared" si="2"/>
        <v>96.78295222040639</v>
      </c>
      <c r="N42" s="608"/>
    </row>
    <row r="43" spans="1:14" s="20" customFormat="1" ht="25.5" customHeight="1" thickBot="1">
      <c r="A43" s="472"/>
      <c r="B43" s="919" t="s">
        <v>67</v>
      </c>
      <c r="C43" s="919"/>
      <c r="D43" s="919"/>
      <c r="E43" s="919"/>
      <c r="F43" s="919"/>
      <c r="G43" s="364"/>
      <c r="H43" s="311">
        <f>H24+H36+H42</f>
        <v>15565.2</v>
      </c>
      <c r="I43" s="311">
        <f>I24+I36+I42</f>
        <v>115509</v>
      </c>
      <c r="J43" s="311">
        <v>0</v>
      </c>
      <c r="K43" s="519">
        <f>H43+I43</f>
        <v>131074.2</v>
      </c>
      <c r="L43" s="670">
        <f>L24+L36+L42</f>
        <v>75029.2</v>
      </c>
      <c r="M43" s="670">
        <f t="shared" si="2"/>
        <v>57.2417760322016</v>
      </c>
      <c r="N43" s="608"/>
    </row>
    <row r="44" spans="1:14" s="20" customFormat="1" ht="25.5" customHeight="1">
      <c r="A44" s="470" t="s">
        <v>172</v>
      </c>
      <c r="B44" s="918" t="s">
        <v>173</v>
      </c>
      <c r="C44" s="918"/>
      <c r="D44" s="918"/>
      <c r="E44" s="918"/>
      <c r="F44" s="918"/>
      <c r="G44" s="366"/>
      <c r="H44" s="376"/>
      <c r="I44" s="376"/>
      <c r="J44" s="376"/>
      <c r="K44" s="539"/>
      <c r="L44" s="605"/>
      <c r="M44" s="598"/>
      <c r="N44" s="606"/>
    </row>
    <row r="45" spans="1:14" s="20" customFormat="1" ht="64.5" customHeight="1">
      <c r="A45" s="456" t="s">
        <v>231</v>
      </c>
      <c r="B45" s="340" t="s">
        <v>183</v>
      </c>
      <c r="C45" s="529" t="s">
        <v>174</v>
      </c>
      <c r="D45" s="529"/>
      <c r="E45" s="341" t="s">
        <v>177</v>
      </c>
      <c r="F45" s="341" t="s">
        <v>55</v>
      </c>
      <c r="G45" s="341" t="s">
        <v>114</v>
      </c>
      <c r="H45" s="714">
        <f>4000-3000</f>
        <v>1000</v>
      </c>
      <c r="I45" s="714">
        <v>0</v>
      </c>
      <c r="J45" s="714"/>
      <c r="K45" s="715">
        <f>H45+I45</f>
        <v>1000</v>
      </c>
      <c r="L45" s="763">
        <v>35</v>
      </c>
      <c r="M45" s="658">
        <f t="shared" si="2"/>
        <v>3.5000000000000004</v>
      </c>
      <c r="N45" s="583" t="s">
        <v>437</v>
      </c>
    </row>
    <row r="46" spans="1:14" s="20" customFormat="1" ht="60.75" customHeight="1">
      <c r="A46" s="456" t="s">
        <v>247</v>
      </c>
      <c r="B46" s="263" t="s">
        <v>255</v>
      </c>
      <c r="C46" s="790" t="s">
        <v>174</v>
      </c>
      <c r="D46" s="790"/>
      <c r="E46" s="321" t="s">
        <v>250</v>
      </c>
      <c r="F46" s="321" t="s">
        <v>55</v>
      </c>
      <c r="G46" s="321" t="s">
        <v>114</v>
      </c>
      <c r="H46" s="714">
        <v>2648.3</v>
      </c>
      <c r="I46" s="714">
        <v>0</v>
      </c>
      <c r="J46" s="714"/>
      <c r="K46" s="715">
        <f>H46+I46</f>
        <v>2648.3</v>
      </c>
      <c r="L46" s="763">
        <v>2648.3</v>
      </c>
      <c r="M46" s="658">
        <f t="shared" si="2"/>
        <v>100</v>
      </c>
      <c r="N46" s="581"/>
    </row>
    <row r="47" spans="1:14" s="20" customFormat="1" ht="45.75" customHeight="1">
      <c r="A47" s="456" t="s">
        <v>248</v>
      </c>
      <c r="B47" s="340" t="s">
        <v>251</v>
      </c>
      <c r="C47" s="790" t="s">
        <v>174</v>
      </c>
      <c r="D47" s="790"/>
      <c r="E47" s="341" t="s">
        <v>252</v>
      </c>
      <c r="F47" s="341" t="s">
        <v>55</v>
      </c>
      <c r="G47" s="341" t="s">
        <v>114</v>
      </c>
      <c r="H47" s="714">
        <v>664.5</v>
      </c>
      <c r="I47" s="714">
        <v>0</v>
      </c>
      <c r="J47" s="714"/>
      <c r="K47" s="715">
        <f>H47+I47</f>
        <v>664.5</v>
      </c>
      <c r="L47" s="763">
        <v>664.5</v>
      </c>
      <c r="M47" s="658">
        <f t="shared" si="2"/>
        <v>100</v>
      </c>
      <c r="N47" s="581"/>
    </row>
    <row r="48" spans="1:14" s="20" customFormat="1" ht="58.5" customHeight="1">
      <c r="A48" s="456" t="s">
        <v>249</v>
      </c>
      <c r="B48" s="340" t="s">
        <v>253</v>
      </c>
      <c r="C48" s="790" t="s">
        <v>174</v>
      </c>
      <c r="D48" s="790"/>
      <c r="E48" s="321" t="s">
        <v>254</v>
      </c>
      <c r="F48" s="321" t="s">
        <v>55</v>
      </c>
      <c r="G48" s="321" t="s">
        <v>114</v>
      </c>
      <c r="H48" s="305">
        <f>H50+H51+H52</f>
        <v>1558.6999999999998</v>
      </c>
      <c r="I48" s="305">
        <f>I50+I51+I52</f>
        <v>0</v>
      </c>
      <c r="J48" s="305"/>
      <c r="K48" s="614">
        <f>H48+I48</f>
        <v>1558.6999999999998</v>
      </c>
      <c r="L48" s="656">
        <v>1190.4</v>
      </c>
      <c r="M48" s="656">
        <f t="shared" si="2"/>
        <v>76.37133508693144</v>
      </c>
      <c r="N48" s="581"/>
    </row>
    <row r="49" spans="1:14" s="20" customFormat="1" ht="15">
      <c r="A49" s="456"/>
      <c r="B49" s="340" t="s">
        <v>263</v>
      </c>
      <c r="C49" s="325"/>
      <c r="D49" s="326"/>
      <c r="E49" s="341"/>
      <c r="F49" s="341"/>
      <c r="G49" s="341"/>
      <c r="H49" s="323"/>
      <c r="I49" s="323"/>
      <c r="J49" s="179"/>
      <c r="K49" s="540"/>
      <c r="L49" s="592"/>
      <c r="M49" s="591"/>
      <c r="N49" s="581"/>
    </row>
    <row r="50" spans="1:14" s="20" customFormat="1" ht="58.5" customHeight="1">
      <c r="A50" s="456"/>
      <c r="B50" s="340" t="s">
        <v>253</v>
      </c>
      <c r="C50" s="325"/>
      <c r="D50" s="326"/>
      <c r="E50" s="341"/>
      <c r="F50" s="341"/>
      <c r="G50" s="341"/>
      <c r="H50" s="714">
        <v>1194.7</v>
      </c>
      <c r="I50" s="714">
        <v>0</v>
      </c>
      <c r="J50" s="714"/>
      <c r="K50" s="715">
        <f>H50+I50</f>
        <v>1194.7</v>
      </c>
      <c r="L50" s="763">
        <v>826.4</v>
      </c>
      <c r="M50" s="658">
        <f t="shared" si="2"/>
        <v>69.17217711559387</v>
      </c>
      <c r="N50" s="582" t="s">
        <v>439</v>
      </c>
    </row>
    <row r="51" spans="1:14" s="20" customFormat="1" ht="69.75" customHeight="1">
      <c r="A51" s="456"/>
      <c r="B51" s="340" t="s">
        <v>330</v>
      </c>
      <c r="C51" s="325"/>
      <c r="D51" s="326"/>
      <c r="E51" s="341"/>
      <c r="F51" s="341"/>
      <c r="G51" s="341"/>
      <c r="H51" s="714">
        <v>340.4</v>
      </c>
      <c r="I51" s="714">
        <v>0</v>
      </c>
      <c r="J51" s="714"/>
      <c r="K51" s="715">
        <f>H51+I51</f>
        <v>340.4</v>
      </c>
      <c r="L51" s="763">
        <v>340.4</v>
      </c>
      <c r="M51" s="658">
        <f t="shared" si="2"/>
        <v>100</v>
      </c>
      <c r="N51" s="581"/>
    </row>
    <row r="52" spans="1:14" s="20" customFormat="1" ht="69.75" customHeight="1">
      <c r="A52" s="456"/>
      <c r="B52" s="340" t="s">
        <v>329</v>
      </c>
      <c r="C52" s="325"/>
      <c r="D52" s="326"/>
      <c r="E52" s="341"/>
      <c r="F52" s="341"/>
      <c r="G52" s="341"/>
      <c r="H52" s="714">
        <v>23.6</v>
      </c>
      <c r="I52" s="714">
        <v>0</v>
      </c>
      <c r="J52" s="714"/>
      <c r="K52" s="715">
        <f>H52+I52</f>
        <v>23.6</v>
      </c>
      <c r="L52" s="763">
        <v>23.6</v>
      </c>
      <c r="M52" s="658">
        <f t="shared" si="2"/>
        <v>100</v>
      </c>
      <c r="N52" s="581"/>
    </row>
    <row r="53" spans="1:14" s="20" customFormat="1" ht="33.75" customHeight="1">
      <c r="A53" s="456" t="s">
        <v>261</v>
      </c>
      <c r="B53" s="340" t="s">
        <v>262</v>
      </c>
      <c r="C53" s="812" t="s">
        <v>174</v>
      </c>
      <c r="D53" s="813"/>
      <c r="E53" s="341" t="s">
        <v>271</v>
      </c>
      <c r="F53" s="341" t="s">
        <v>55</v>
      </c>
      <c r="G53" s="341" t="s">
        <v>114</v>
      </c>
      <c r="H53" s="305">
        <f>H55+H56+H57+H58+H59+H60+662.2+0.1+H62+H61+H63</f>
        <v>1131.1999999999998</v>
      </c>
      <c r="I53" s="305">
        <f>I55+I56+I57+I58+I59+I60</f>
        <v>0</v>
      </c>
      <c r="J53" s="305"/>
      <c r="K53" s="614">
        <f>H53</f>
        <v>1131.1999999999998</v>
      </c>
      <c r="L53" s="656">
        <v>1094.9</v>
      </c>
      <c r="M53" s="656">
        <f t="shared" si="2"/>
        <v>96.79101838755307</v>
      </c>
      <c r="N53" s="581"/>
    </row>
    <row r="54" spans="1:14" s="20" customFormat="1" ht="15.75" customHeight="1">
      <c r="A54" s="456"/>
      <c r="B54" s="340" t="s">
        <v>263</v>
      </c>
      <c r="C54" s="325"/>
      <c r="D54" s="326"/>
      <c r="E54" s="341"/>
      <c r="F54" s="341"/>
      <c r="G54" s="341"/>
      <c r="H54" s="179"/>
      <c r="I54" s="179"/>
      <c r="J54" s="179"/>
      <c r="K54" s="521"/>
      <c r="L54" s="592"/>
      <c r="M54" s="591"/>
      <c r="N54" s="581"/>
    </row>
    <row r="55" spans="1:14" s="20" customFormat="1" ht="82.5" customHeight="1">
      <c r="A55" s="477"/>
      <c r="B55" s="260" t="s">
        <v>279</v>
      </c>
      <c r="C55" s="915"/>
      <c r="D55" s="916"/>
      <c r="E55" s="377"/>
      <c r="F55" s="377"/>
      <c r="G55" s="377"/>
      <c r="H55" s="693">
        <v>75</v>
      </c>
      <c r="I55" s="693"/>
      <c r="J55" s="680"/>
      <c r="K55" s="698">
        <f aca="true" t="shared" si="3" ref="K55:K65">H55+I55</f>
        <v>75</v>
      </c>
      <c r="L55" s="770">
        <v>75</v>
      </c>
      <c r="M55" s="683">
        <f t="shared" si="2"/>
        <v>100</v>
      </c>
      <c r="N55" s="612"/>
    </row>
    <row r="56" spans="1:14" s="20" customFormat="1" ht="18" customHeight="1">
      <c r="A56" s="478"/>
      <c r="B56" s="349" t="s">
        <v>264</v>
      </c>
      <c r="C56" s="818"/>
      <c r="D56" s="819"/>
      <c r="E56" s="352"/>
      <c r="F56" s="352"/>
      <c r="G56" s="352"/>
      <c r="H56" s="684">
        <v>45</v>
      </c>
      <c r="I56" s="684"/>
      <c r="J56" s="680"/>
      <c r="K56" s="685">
        <f t="shared" si="3"/>
        <v>45</v>
      </c>
      <c r="L56" s="771">
        <v>45</v>
      </c>
      <c r="M56" s="687">
        <f t="shared" si="2"/>
        <v>100</v>
      </c>
      <c r="N56" s="613"/>
    </row>
    <row r="57" spans="1:14" s="20" customFormat="1" ht="30.75" customHeight="1">
      <c r="A57" s="478"/>
      <c r="B57" s="349" t="s">
        <v>265</v>
      </c>
      <c r="C57" s="350"/>
      <c r="D57" s="351"/>
      <c r="E57" s="352"/>
      <c r="F57" s="352"/>
      <c r="G57" s="352"/>
      <c r="H57" s="684">
        <v>20.1</v>
      </c>
      <c r="I57" s="684"/>
      <c r="J57" s="680"/>
      <c r="K57" s="685">
        <f t="shared" si="3"/>
        <v>20.1</v>
      </c>
      <c r="L57" s="771">
        <v>20.1</v>
      </c>
      <c r="M57" s="687">
        <f t="shared" si="2"/>
        <v>100</v>
      </c>
      <c r="N57" s="613"/>
    </row>
    <row r="58" spans="1:14" s="20" customFormat="1" ht="22.5" customHeight="1">
      <c r="A58" s="478"/>
      <c r="B58" s="349" t="s">
        <v>266</v>
      </c>
      <c r="C58" s="350"/>
      <c r="D58" s="351"/>
      <c r="E58" s="352"/>
      <c r="F58" s="352"/>
      <c r="G58" s="352"/>
      <c r="H58" s="684">
        <v>45</v>
      </c>
      <c r="I58" s="684"/>
      <c r="J58" s="680"/>
      <c r="K58" s="685">
        <f t="shared" si="3"/>
        <v>45</v>
      </c>
      <c r="L58" s="771">
        <v>45</v>
      </c>
      <c r="M58" s="687">
        <f t="shared" si="2"/>
        <v>100</v>
      </c>
      <c r="N58" s="613"/>
    </row>
    <row r="59" spans="1:14" s="20" customFormat="1" ht="56.25" customHeight="1">
      <c r="A59" s="479"/>
      <c r="B59" s="301" t="s">
        <v>267</v>
      </c>
      <c r="C59" s="378"/>
      <c r="D59" s="379"/>
      <c r="E59" s="380"/>
      <c r="F59" s="380"/>
      <c r="G59" s="380"/>
      <c r="H59" s="702">
        <v>14</v>
      </c>
      <c r="I59" s="702"/>
      <c r="J59" s="680"/>
      <c r="K59" s="703">
        <f t="shared" si="3"/>
        <v>14</v>
      </c>
      <c r="L59" s="771">
        <v>13.3</v>
      </c>
      <c r="M59" s="687">
        <f t="shared" si="2"/>
        <v>95</v>
      </c>
      <c r="N59" s="613"/>
    </row>
    <row r="60" spans="1:14" s="20" customFormat="1" ht="22.5" customHeight="1">
      <c r="A60" s="478"/>
      <c r="B60" s="349" t="s">
        <v>268</v>
      </c>
      <c r="C60" s="818"/>
      <c r="D60" s="819"/>
      <c r="E60" s="352"/>
      <c r="F60" s="352"/>
      <c r="G60" s="352"/>
      <c r="H60" s="684">
        <v>190</v>
      </c>
      <c r="I60" s="684"/>
      <c r="J60" s="684"/>
      <c r="K60" s="685">
        <f t="shared" si="3"/>
        <v>190</v>
      </c>
      <c r="L60" s="771">
        <v>190</v>
      </c>
      <c r="M60" s="687">
        <f t="shared" si="2"/>
        <v>100</v>
      </c>
      <c r="N60" s="613"/>
    </row>
    <row r="61" spans="1:14" s="20" customFormat="1" ht="36.75" customHeight="1">
      <c r="A61" s="457"/>
      <c r="B61" s="349" t="s">
        <v>365</v>
      </c>
      <c r="C61" s="350"/>
      <c r="D61" s="351"/>
      <c r="E61" s="352"/>
      <c r="F61" s="352"/>
      <c r="G61" s="352"/>
      <c r="H61" s="684">
        <v>12.6</v>
      </c>
      <c r="I61" s="684"/>
      <c r="J61" s="684"/>
      <c r="K61" s="685">
        <f t="shared" si="3"/>
        <v>12.6</v>
      </c>
      <c r="L61" s="771">
        <v>12.6</v>
      </c>
      <c r="M61" s="687">
        <f t="shared" si="2"/>
        <v>100</v>
      </c>
      <c r="N61" s="613"/>
    </row>
    <row r="62" spans="1:14" s="20" customFormat="1" ht="43.5" customHeight="1">
      <c r="A62" s="457"/>
      <c r="B62" s="301" t="s">
        <v>385</v>
      </c>
      <c r="C62" s="378"/>
      <c r="D62" s="379"/>
      <c r="E62" s="380"/>
      <c r="F62" s="380"/>
      <c r="G62" s="380"/>
      <c r="H62" s="702">
        <v>35.6</v>
      </c>
      <c r="I62" s="702"/>
      <c r="J62" s="702"/>
      <c r="K62" s="703">
        <f t="shared" si="3"/>
        <v>35.6</v>
      </c>
      <c r="L62" s="769"/>
      <c r="M62" s="687">
        <f t="shared" si="2"/>
        <v>0</v>
      </c>
      <c r="N62" s="613" t="s">
        <v>430</v>
      </c>
    </row>
    <row r="63" spans="1:14" s="20" customFormat="1" ht="84.75" customHeight="1">
      <c r="A63" s="457"/>
      <c r="B63" s="448" t="s">
        <v>399</v>
      </c>
      <c r="C63" s="441"/>
      <c r="D63" s="442"/>
      <c r="E63" s="381"/>
      <c r="F63" s="381"/>
      <c r="G63" s="381"/>
      <c r="H63" s="688">
        <v>31.6</v>
      </c>
      <c r="I63" s="688"/>
      <c r="J63" s="688"/>
      <c r="K63" s="689">
        <f t="shared" si="3"/>
        <v>31.6</v>
      </c>
      <c r="L63" s="772">
        <v>31.6</v>
      </c>
      <c r="M63" s="691">
        <f t="shared" si="2"/>
        <v>100</v>
      </c>
      <c r="N63" s="606"/>
    </row>
    <row r="64" spans="1:14" s="20" customFormat="1" ht="20.25" customHeight="1" thickBot="1">
      <c r="A64" s="456"/>
      <c r="B64" s="304" t="s">
        <v>175</v>
      </c>
      <c r="C64" s="529" t="s">
        <v>225</v>
      </c>
      <c r="D64" s="529"/>
      <c r="E64" s="174"/>
      <c r="F64" s="174"/>
      <c r="G64" s="174"/>
      <c r="H64" s="305">
        <f>H45+H46+H47+H48+H53</f>
        <v>7002.7</v>
      </c>
      <c r="I64" s="305">
        <f>SUM(I45:I53)</f>
        <v>0</v>
      </c>
      <c r="J64" s="270">
        <v>0</v>
      </c>
      <c r="K64" s="614">
        <f t="shared" si="3"/>
        <v>7002.7</v>
      </c>
      <c r="L64" s="615">
        <f>L45+L46+L47+L48+L53</f>
        <v>5633.1</v>
      </c>
      <c r="M64" s="660">
        <f t="shared" si="2"/>
        <v>80.44182958001915</v>
      </c>
      <c r="N64" s="612"/>
    </row>
    <row r="65" spans="1:14" s="19" customFormat="1" ht="18.75" thickBot="1" thickTop="1">
      <c r="A65" s="482"/>
      <c r="B65" s="927" t="s">
        <v>18</v>
      </c>
      <c r="C65" s="927"/>
      <c r="D65" s="927"/>
      <c r="E65" s="927"/>
      <c r="F65" s="927"/>
      <c r="G65" s="306"/>
      <c r="H65" s="307">
        <f>H43+H64</f>
        <v>22567.9</v>
      </c>
      <c r="I65" s="307">
        <f>I43</f>
        <v>115509</v>
      </c>
      <c r="J65" s="253">
        <v>0</v>
      </c>
      <c r="K65" s="570">
        <f t="shared" si="3"/>
        <v>138076.9</v>
      </c>
      <c r="L65" s="618">
        <f>L43+L64</f>
        <v>80662.3</v>
      </c>
      <c r="M65" s="661">
        <f t="shared" si="2"/>
        <v>58.41838859360256</v>
      </c>
      <c r="N65" s="608"/>
    </row>
    <row r="66" spans="1:14" s="4" customFormat="1" ht="18" thickBot="1" thickTop="1">
      <c r="A66" s="483" t="s">
        <v>19</v>
      </c>
      <c r="B66" s="933" t="s">
        <v>8</v>
      </c>
      <c r="C66" s="933"/>
      <c r="D66" s="933"/>
      <c r="E66" s="933"/>
      <c r="F66" s="933"/>
      <c r="G66" s="254"/>
      <c r="H66" s="255"/>
      <c r="I66" s="255"/>
      <c r="J66" s="255"/>
      <c r="K66" s="541"/>
      <c r="L66" s="616"/>
      <c r="M66" s="598"/>
      <c r="N66" s="617"/>
    </row>
    <row r="67" spans="1:14" s="12" customFormat="1" ht="15">
      <c r="A67" s="157" t="s">
        <v>30</v>
      </c>
      <c r="B67" s="786" t="s">
        <v>4</v>
      </c>
      <c r="C67" s="786"/>
      <c r="D67" s="786"/>
      <c r="E67" s="786"/>
      <c r="F67" s="786"/>
      <c r="G67" s="256"/>
      <c r="H67" s="468"/>
      <c r="I67" s="468"/>
      <c r="J67" s="468"/>
      <c r="K67" s="542"/>
      <c r="L67" s="593"/>
      <c r="M67" s="591"/>
      <c r="N67" s="585"/>
    </row>
    <row r="68" spans="1:14" s="12" customFormat="1" ht="15.75">
      <c r="A68" s="484" t="s">
        <v>31</v>
      </c>
      <c r="B68" s="794" t="s">
        <v>103</v>
      </c>
      <c r="C68" s="794"/>
      <c r="D68" s="794"/>
      <c r="E68" s="794"/>
      <c r="F68" s="794"/>
      <c r="G68" s="794"/>
      <c r="H68" s="258"/>
      <c r="I68" s="258"/>
      <c r="J68" s="258"/>
      <c r="K68" s="543"/>
      <c r="L68" s="593"/>
      <c r="M68" s="591"/>
      <c r="N68" s="585"/>
    </row>
    <row r="69" spans="1:14" s="12" customFormat="1" ht="32.25" customHeight="1">
      <c r="A69" s="157" t="s">
        <v>35</v>
      </c>
      <c r="B69" s="259" t="s">
        <v>238</v>
      </c>
      <c r="C69" s="786" t="s">
        <v>17</v>
      </c>
      <c r="D69" s="786"/>
      <c r="E69" s="291" t="s">
        <v>70</v>
      </c>
      <c r="F69" s="291" t="s">
        <v>55</v>
      </c>
      <c r="G69" s="291" t="s">
        <v>10</v>
      </c>
      <c r="H69" s="761">
        <f>H70+H71+H73+H74</f>
        <v>2650.1000000000004</v>
      </c>
      <c r="I69" s="761">
        <f>I70+I72</f>
        <v>256.7</v>
      </c>
      <c r="J69" s="761" t="e">
        <f>J70+#REF!</f>
        <v>#REF!</v>
      </c>
      <c r="K69" s="710">
        <f aca="true" t="shared" si="4" ref="K69:K74">H69+I69</f>
        <v>2906.8</v>
      </c>
      <c r="L69" s="656">
        <f>SUM(L70:L74)</f>
        <v>2906.7999999999997</v>
      </c>
      <c r="M69" s="656">
        <f t="shared" si="2"/>
        <v>99.99999999999999</v>
      </c>
      <c r="N69" s="585"/>
    </row>
    <row r="70" spans="1:14" s="12" customFormat="1" ht="17.25" customHeight="1">
      <c r="A70" s="484"/>
      <c r="B70" s="277" t="s">
        <v>196</v>
      </c>
      <c r="C70" s="786"/>
      <c r="D70" s="786"/>
      <c r="E70" s="291"/>
      <c r="F70" s="291"/>
      <c r="G70" s="291"/>
      <c r="H70" s="335">
        <f>675.7-319.5</f>
        <v>356.20000000000005</v>
      </c>
      <c r="I70" s="335">
        <v>0</v>
      </c>
      <c r="J70" s="762"/>
      <c r="K70" s="572">
        <f t="shared" si="4"/>
        <v>356.20000000000005</v>
      </c>
      <c r="L70" s="763">
        <v>356.2</v>
      </c>
      <c r="M70" s="658">
        <f t="shared" si="2"/>
        <v>99.99999999999999</v>
      </c>
      <c r="N70" s="585"/>
    </row>
    <row r="71" spans="1:14" s="12" customFormat="1" ht="32.25" customHeight="1">
      <c r="A71" s="484"/>
      <c r="B71" s="263" t="s">
        <v>293</v>
      </c>
      <c r="C71" s="883"/>
      <c r="D71" s="884"/>
      <c r="E71" s="291"/>
      <c r="F71" s="291"/>
      <c r="G71" s="291"/>
      <c r="H71" s="335">
        <f>1709.2+488.6-488.6</f>
        <v>1709.2000000000003</v>
      </c>
      <c r="I71" s="335">
        <v>0</v>
      </c>
      <c r="J71" s="762"/>
      <c r="K71" s="572">
        <f t="shared" si="4"/>
        <v>1709.2000000000003</v>
      </c>
      <c r="L71" s="763">
        <v>1709.2</v>
      </c>
      <c r="M71" s="658">
        <f t="shared" si="2"/>
        <v>99.99999999999999</v>
      </c>
      <c r="N71" s="585"/>
    </row>
    <row r="72" spans="1:14" s="12" customFormat="1" ht="30" customHeight="1">
      <c r="A72" s="484"/>
      <c r="B72" s="911" t="s">
        <v>394</v>
      </c>
      <c r="C72" s="883" t="s">
        <v>17</v>
      </c>
      <c r="D72" s="884"/>
      <c r="E72" s="291" t="s">
        <v>294</v>
      </c>
      <c r="F72" s="291" t="s">
        <v>55</v>
      </c>
      <c r="G72" s="291" t="s">
        <v>10</v>
      </c>
      <c r="H72" s="764">
        <v>0</v>
      </c>
      <c r="I72" s="764">
        <v>256.7</v>
      </c>
      <c r="J72" s="765"/>
      <c r="K72" s="766">
        <f t="shared" si="4"/>
        <v>256.7</v>
      </c>
      <c r="L72" s="763">
        <v>256.7</v>
      </c>
      <c r="M72" s="658">
        <f t="shared" si="2"/>
        <v>100</v>
      </c>
      <c r="N72" s="585"/>
    </row>
    <row r="73" spans="1:14" s="12" customFormat="1" ht="30" customHeight="1">
      <c r="A73" s="172"/>
      <c r="B73" s="912"/>
      <c r="C73" s="786" t="s">
        <v>17</v>
      </c>
      <c r="D73" s="786"/>
      <c r="E73" s="291" t="s">
        <v>70</v>
      </c>
      <c r="F73" s="291" t="s">
        <v>55</v>
      </c>
      <c r="G73" s="291" t="s">
        <v>10</v>
      </c>
      <c r="H73" s="764">
        <v>488.6</v>
      </c>
      <c r="I73" s="764">
        <v>0</v>
      </c>
      <c r="J73" s="765"/>
      <c r="K73" s="766">
        <f t="shared" si="4"/>
        <v>488.6</v>
      </c>
      <c r="L73" s="763">
        <v>488.6</v>
      </c>
      <c r="M73" s="658">
        <f t="shared" si="2"/>
        <v>100</v>
      </c>
      <c r="N73" s="585"/>
    </row>
    <row r="74" spans="1:14" s="12" customFormat="1" ht="30" customHeight="1">
      <c r="A74" s="172"/>
      <c r="B74" s="282" t="s">
        <v>395</v>
      </c>
      <c r="C74" s="883"/>
      <c r="D74" s="884"/>
      <c r="E74" s="322"/>
      <c r="F74" s="322"/>
      <c r="G74" s="322"/>
      <c r="H74" s="764">
        <v>96.1</v>
      </c>
      <c r="I74" s="764">
        <v>0</v>
      </c>
      <c r="J74" s="765"/>
      <c r="K74" s="766">
        <f t="shared" si="4"/>
        <v>96.1</v>
      </c>
      <c r="L74" s="763">
        <v>96.1</v>
      </c>
      <c r="M74" s="658">
        <f t="shared" si="2"/>
        <v>100</v>
      </c>
      <c r="N74" s="585"/>
    </row>
    <row r="75" spans="1:14" s="12" customFormat="1" ht="30" customHeight="1">
      <c r="A75" s="446" t="s">
        <v>36</v>
      </c>
      <c r="B75" s="272" t="s">
        <v>275</v>
      </c>
      <c r="C75" s="523" t="s">
        <v>17</v>
      </c>
      <c r="D75" s="523"/>
      <c r="E75" s="292" t="s">
        <v>118</v>
      </c>
      <c r="F75" s="292" t="s">
        <v>55</v>
      </c>
      <c r="G75" s="292" t="s">
        <v>10</v>
      </c>
      <c r="H75" s="767">
        <f>H76</f>
        <v>167.3</v>
      </c>
      <c r="I75" s="767">
        <f>I76</f>
        <v>0</v>
      </c>
      <c r="J75" s="767">
        <v>0</v>
      </c>
      <c r="K75" s="768">
        <f>K76</f>
        <v>167.3</v>
      </c>
      <c r="L75" s="656">
        <f>L76</f>
        <v>167.3</v>
      </c>
      <c r="M75" s="656">
        <f t="shared" si="2"/>
        <v>100</v>
      </c>
      <c r="N75" s="585"/>
    </row>
    <row r="76" spans="1:14" s="12" customFormat="1" ht="24.75" customHeight="1">
      <c r="A76" s="485"/>
      <c r="B76" s="260" t="s">
        <v>196</v>
      </c>
      <c r="C76" s="795"/>
      <c r="D76" s="795"/>
      <c r="E76" s="283"/>
      <c r="F76" s="283"/>
      <c r="G76" s="283"/>
      <c r="H76" s="725">
        <f>251-71-12.7</f>
        <v>167.3</v>
      </c>
      <c r="I76" s="725">
        <v>0</v>
      </c>
      <c r="J76" s="725"/>
      <c r="K76" s="726">
        <f>H76+I76</f>
        <v>167.3</v>
      </c>
      <c r="L76" s="763">
        <v>167.3</v>
      </c>
      <c r="M76" s="658">
        <f t="shared" si="2"/>
        <v>100</v>
      </c>
      <c r="N76" s="585"/>
    </row>
    <row r="77" spans="1:14" s="12" customFormat="1" ht="15">
      <c r="A77" s="157" t="s">
        <v>37</v>
      </c>
      <c r="B77" s="259" t="s">
        <v>282</v>
      </c>
      <c r="C77" s="786" t="s">
        <v>17</v>
      </c>
      <c r="D77" s="786"/>
      <c r="E77" s="280" t="s">
        <v>154</v>
      </c>
      <c r="F77" s="280" t="s">
        <v>55</v>
      </c>
      <c r="G77" s="280" t="s">
        <v>114</v>
      </c>
      <c r="H77" s="678">
        <f>H78</f>
        <v>2133.5</v>
      </c>
      <c r="I77" s="678">
        <f>I78</f>
        <v>0</v>
      </c>
      <c r="J77" s="678">
        <v>0</v>
      </c>
      <c r="K77" s="699">
        <f>H77+I77</f>
        <v>2133.5</v>
      </c>
      <c r="L77" s="671">
        <f>L78</f>
        <v>1415.4</v>
      </c>
      <c r="M77" s="671">
        <f t="shared" si="2"/>
        <v>66.34169205530819</v>
      </c>
      <c r="N77" s="585"/>
    </row>
    <row r="78" spans="1:14" s="12" customFormat="1" ht="86.25" customHeight="1" thickBot="1">
      <c r="A78" s="157"/>
      <c r="B78" s="263" t="s">
        <v>281</v>
      </c>
      <c r="C78" s="902"/>
      <c r="D78" s="902"/>
      <c r="E78" s="273"/>
      <c r="F78" s="273"/>
      <c r="G78" s="273"/>
      <c r="H78" s="696">
        <f>2500-26.7-339.8</f>
        <v>2133.5</v>
      </c>
      <c r="I78" s="696">
        <v>0</v>
      </c>
      <c r="J78" s="756"/>
      <c r="K78" s="753">
        <f>I78+H78</f>
        <v>2133.5</v>
      </c>
      <c r="L78" s="754">
        <v>1415.4</v>
      </c>
      <c r="M78" s="692">
        <f t="shared" si="2"/>
        <v>66.34169205530819</v>
      </c>
      <c r="N78" s="784" t="s">
        <v>436</v>
      </c>
    </row>
    <row r="79" spans="1:14" s="12" customFormat="1" ht="29.25" customHeight="1" thickBot="1">
      <c r="A79" s="157" t="s">
        <v>182</v>
      </c>
      <c r="B79" s="259" t="s">
        <v>239</v>
      </c>
      <c r="C79" s="786" t="s">
        <v>17</v>
      </c>
      <c r="D79" s="786"/>
      <c r="E79" s="280" t="s">
        <v>204</v>
      </c>
      <c r="F79" s="280" t="s">
        <v>55</v>
      </c>
      <c r="G79" s="280" t="s">
        <v>10</v>
      </c>
      <c r="H79" s="678">
        <f>H80</f>
        <v>219.2</v>
      </c>
      <c r="I79" s="678">
        <f>I80</f>
        <v>0</v>
      </c>
      <c r="J79" s="261">
        <v>0</v>
      </c>
      <c r="K79" s="699">
        <f aca="true" t="shared" si="5" ref="K79:K95">H79+I79</f>
        <v>219.2</v>
      </c>
      <c r="L79" s="671">
        <f>L80</f>
        <v>219.2</v>
      </c>
      <c r="M79" s="656">
        <f t="shared" si="2"/>
        <v>100</v>
      </c>
      <c r="N79" s="585"/>
    </row>
    <row r="80" spans="1:14" s="12" customFormat="1" ht="22.5" customHeight="1" thickBot="1">
      <c r="A80" s="446"/>
      <c r="B80" s="282" t="s">
        <v>196</v>
      </c>
      <c r="C80" s="926"/>
      <c r="D80" s="926"/>
      <c r="E80" s="293"/>
      <c r="F80" s="293"/>
      <c r="G80" s="293"/>
      <c r="H80" s="757">
        <f>360.2-140.9-0.1</f>
        <v>219.2</v>
      </c>
      <c r="I80" s="757"/>
      <c r="J80" s="758"/>
      <c r="K80" s="759">
        <f t="shared" si="5"/>
        <v>219.2</v>
      </c>
      <c r="L80" s="754">
        <v>219.2</v>
      </c>
      <c r="M80" s="692">
        <f t="shared" si="2"/>
        <v>100</v>
      </c>
      <c r="N80" s="585"/>
    </row>
    <row r="81" spans="1:14" s="12" customFormat="1" ht="30.75" customHeight="1" thickBot="1">
      <c r="A81" s="157" t="s">
        <v>184</v>
      </c>
      <c r="B81" s="259" t="s">
        <v>276</v>
      </c>
      <c r="C81" s="786" t="s">
        <v>17</v>
      </c>
      <c r="D81" s="786"/>
      <c r="E81" s="280" t="s">
        <v>205</v>
      </c>
      <c r="F81" s="280" t="s">
        <v>55</v>
      </c>
      <c r="G81" s="280" t="s">
        <v>10</v>
      </c>
      <c r="H81" s="678">
        <f>H82</f>
        <v>296</v>
      </c>
      <c r="I81" s="678">
        <v>0</v>
      </c>
      <c r="J81" s="261">
        <v>0</v>
      </c>
      <c r="K81" s="699">
        <f t="shared" si="5"/>
        <v>296</v>
      </c>
      <c r="L81" s="671">
        <f>L82</f>
        <v>296</v>
      </c>
      <c r="M81" s="656">
        <f t="shared" si="2"/>
        <v>100</v>
      </c>
      <c r="N81" s="585"/>
    </row>
    <row r="82" spans="1:14" s="12" customFormat="1" ht="23.25" customHeight="1" thickBot="1">
      <c r="A82" s="157"/>
      <c r="B82" s="263" t="s">
        <v>196</v>
      </c>
      <c r="C82" s="902"/>
      <c r="D82" s="902"/>
      <c r="E82" s="273"/>
      <c r="F82" s="273"/>
      <c r="G82" s="273"/>
      <c r="H82" s="696">
        <f>420.7-98-26.7</f>
        <v>296</v>
      </c>
      <c r="I82" s="696"/>
      <c r="J82" s="758"/>
      <c r="K82" s="753">
        <f t="shared" si="5"/>
        <v>296</v>
      </c>
      <c r="L82" s="754">
        <v>296</v>
      </c>
      <c r="M82" s="692">
        <f t="shared" si="2"/>
        <v>100</v>
      </c>
      <c r="N82" s="585"/>
    </row>
    <row r="83" spans="1:14" s="12" customFormat="1" ht="29.25" customHeight="1" thickBot="1">
      <c r="A83" s="157" t="s">
        <v>206</v>
      </c>
      <c r="B83" s="259" t="s">
        <v>277</v>
      </c>
      <c r="C83" s="786" t="s">
        <v>17</v>
      </c>
      <c r="D83" s="786"/>
      <c r="E83" s="280" t="s">
        <v>207</v>
      </c>
      <c r="F83" s="280" t="s">
        <v>55</v>
      </c>
      <c r="G83" s="280" t="s">
        <v>10</v>
      </c>
      <c r="H83" s="678">
        <f>H84+H85+H86</f>
        <v>903.3000000000001</v>
      </c>
      <c r="I83" s="678">
        <f>I84+I85+I86</f>
        <v>0</v>
      </c>
      <c r="J83" s="758"/>
      <c r="K83" s="699">
        <f t="shared" si="5"/>
        <v>903.3000000000001</v>
      </c>
      <c r="L83" s="671">
        <f>L84+L85+L86</f>
        <v>903.3000000000001</v>
      </c>
      <c r="M83" s="656">
        <f t="shared" si="2"/>
        <v>100</v>
      </c>
      <c r="N83" s="585"/>
    </row>
    <row r="84" spans="1:14" s="12" customFormat="1" ht="34.5" customHeight="1" thickBot="1">
      <c r="A84" s="157"/>
      <c r="B84" s="263" t="s">
        <v>360</v>
      </c>
      <c r="C84" s="902"/>
      <c r="D84" s="902"/>
      <c r="E84" s="273"/>
      <c r="F84" s="273"/>
      <c r="G84" s="273"/>
      <c r="H84" s="696">
        <f>1050-16.8+0.1-500+0.1-33.9</f>
        <v>499.5</v>
      </c>
      <c r="I84" s="696">
        <v>0</v>
      </c>
      <c r="J84" s="758"/>
      <c r="K84" s="753">
        <f t="shared" si="5"/>
        <v>499.5</v>
      </c>
      <c r="L84" s="754">
        <v>499.5</v>
      </c>
      <c r="M84" s="692">
        <f t="shared" si="2"/>
        <v>100</v>
      </c>
      <c r="N84" s="585"/>
    </row>
    <row r="85" spans="1:14" s="12" customFormat="1" ht="15.75" thickBot="1">
      <c r="A85" s="157"/>
      <c r="B85" s="263" t="s">
        <v>362</v>
      </c>
      <c r="C85" s="872"/>
      <c r="D85" s="873"/>
      <c r="E85" s="273"/>
      <c r="F85" s="273"/>
      <c r="G85" s="273"/>
      <c r="H85" s="696">
        <v>354.6</v>
      </c>
      <c r="I85" s="696">
        <v>0</v>
      </c>
      <c r="J85" s="758"/>
      <c r="K85" s="753">
        <f t="shared" si="5"/>
        <v>354.6</v>
      </c>
      <c r="L85" s="754">
        <v>354.6</v>
      </c>
      <c r="M85" s="692">
        <f t="shared" si="2"/>
        <v>100</v>
      </c>
      <c r="N85" s="585"/>
    </row>
    <row r="86" spans="1:14" s="12" customFormat="1" ht="15.75" thickBot="1">
      <c r="A86" s="157"/>
      <c r="B86" s="263" t="s">
        <v>396</v>
      </c>
      <c r="C86" s="437"/>
      <c r="D86" s="438"/>
      <c r="E86" s="273"/>
      <c r="F86" s="273"/>
      <c r="G86" s="273"/>
      <c r="H86" s="696">
        <v>49.2</v>
      </c>
      <c r="I86" s="696"/>
      <c r="J86" s="758"/>
      <c r="K86" s="753">
        <f t="shared" si="5"/>
        <v>49.2</v>
      </c>
      <c r="L86" s="754">
        <v>49.2</v>
      </c>
      <c r="M86" s="692">
        <f t="shared" si="2"/>
        <v>100</v>
      </c>
      <c r="N86" s="585"/>
    </row>
    <row r="87" spans="1:14" s="12" customFormat="1" ht="28.5" customHeight="1" thickBot="1">
      <c r="A87" s="157" t="s">
        <v>233</v>
      </c>
      <c r="B87" s="259" t="s">
        <v>235</v>
      </c>
      <c r="C87" s="786"/>
      <c r="D87" s="786"/>
      <c r="E87" s="280"/>
      <c r="F87" s="280"/>
      <c r="G87" s="280"/>
      <c r="H87" s="678">
        <f>H88+H90+H91+H95+H92+H93+H94+H89</f>
        <v>3378.2</v>
      </c>
      <c r="I87" s="678">
        <f>I88+I90+I91+I95+I92+I93+I94+I89</f>
        <v>54286</v>
      </c>
      <c r="J87" s="758"/>
      <c r="K87" s="699">
        <f t="shared" si="5"/>
        <v>57664.2</v>
      </c>
      <c r="L87" s="671">
        <f>L88+L89+L90+L91+L92+L93+L94+L95</f>
        <v>520.3</v>
      </c>
      <c r="M87" s="656">
        <f t="shared" si="2"/>
        <v>0.902292930449048</v>
      </c>
      <c r="N87" s="585"/>
    </row>
    <row r="88" spans="1:14" s="12" customFormat="1" ht="21" customHeight="1">
      <c r="A88" s="820"/>
      <c r="B88" s="911" t="s">
        <v>381</v>
      </c>
      <c r="C88" s="934" t="s">
        <v>17</v>
      </c>
      <c r="D88" s="935"/>
      <c r="E88" s="425" t="s">
        <v>304</v>
      </c>
      <c r="F88" s="425" t="s">
        <v>55</v>
      </c>
      <c r="G88" s="425" t="s">
        <v>10</v>
      </c>
      <c r="H88" s="749">
        <f>500+500-298.4-199.2+2354.6</f>
        <v>2857</v>
      </c>
      <c r="I88" s="749">
        <v>0</v>
      </c>
      <c r="J88" s="749"/>
      <c r="K88" s="750">
        <f t="shared" si="5"/>
        <v>2857</v>
      </c>
      <c r="L88" s="751"/>
      <c r="M88" s="701">
        <f t="shared" si="2"/>
        <v>0</v>
      </c>
      <c r="N88" s="910" t="s">
        <v>431</v>
      </c>
    </row>
    <row r="89" spans="1:14" s="12" customFormat="1" ht="20.25" customHeight="1">
      <c r="A89" s="527"/>
      <c r="B89" s="912"/>
      <c r="C89" s="531" t="s">
        <v>17</v>
      </c>
      <c r="D89" s="532"/>
      <c r="E89" s="381" t="s">
        <v>331</v>
      </c>
      <c r="F89" s="381" t="s">
        <v>55</v>
      </c>
      <c r="G89" s="381" t="s">
        <v>10</v>
      </c>
      <c r="H89" s="688"/>
      <c r="I89" s="688">
        <v>54286</v>
      </c>
      <c r="J89" s="688"/>
      <c r="K89" s="689">
        <f t="shared" si="5"/>
        <v>54286</v>
      </c>
      <c r="L89" s="752"/>
      <c r="M89" s="691">
        <f t="shared" si="2"/>
        <v>0</v>
      </c>
      <c r="N89" s="910"/>
    </row>
    <row r="90" spans="1:14" s="12" customFormat="1" ht="48.75" customHeight="1">
      <c r="A90" s="157"/>
      <c r="B90" s="263" t="s">
        <v>392</v>
      </c>
      <c r="C90" s="786" t="s">
        <v>17</v>
      </c>
      <c r="D90" s="786"/>
      <c r="E90" s="280" t="s">
        <v>234</v>
      </c>
      <c r="F90" s="280" t="s">
        <v>55</v>
      </c>
      <c r="G90" s="321" t="s">
        <v>114</v>
      </c>
      <c r="H90" s="696">
        <v>99</v>
      </c>
      <c r="I90" s="696">
        <v>0</v>
      </c>
      <c r="J90" s="696"/>
      <c r="K90" s="753">
        <f t="shared" si="5"/>
        <v>99</v>
      </c>
      <c r="L90" s="754">
        <v>99</v>
      </c>
      <c r="M90" s="692">
        <f aca="true" t="shared" si="6" ref="M90:M152">L90/K90*100</f>
        <v>100</v>
      </c>
      <c r="N90" s="585"/>
    </row>
    <row r="91" spans="1:14" s="12" customFormat="1" ht="29.25" customHeight="1">
      <c r="A91" s="157"/>
      <c r="B91" s="263" t="s">
        <v>314</v>
      </c>
      <c r="C91" s="786" t="s">
        <v>17</v>
      </c>
      <c r="D91" s="786"/>
      <c r="E91" s="280" t="s">
        <v>234</v>
      </c>
      <c r="F91" s="280" t="s">
        <v>55</v>
      </c>
      <c r="G91" s="321" t="s">
        <v>114</v>
      </c>
      <c r="H91" s="696">
        <v>99.9</v>
      </c>
      <c r="I91" s="696">
        <v>0</v>
      </c>
      <c r="J91" s="696"/>
      <c r="K91" s="753">
        <f t="shared" si="5"/>
        <v>99.9</v>
      </c>
      <c r="L91" s="754">
        <v>99</v>
      </c>
      <c r="M91" s="692">
        <f t="shared" si="6"/>
        <v>99.09909909909909</v>
      </c>
      <c r="N91" s="585"/>
    </row>
    <row r="92" spans="1:14" s="12" customFormat="1" ht="29.25" customHeight="1">
      <c r="A92" s="157"/>
      <c r="B92" s="263" t="s">
        <v>315</v>
      </c>
      <c r="C92" s="786" t="s">
        <v>17</v>
      </c>
      <c r="D92" s="786"/>
      <c r="E92" s="280" t="s">
        <v>234</v>
      </c>
      <c r="F92" s="280" t="s">
        <v>55</v>
      </c>
      <c r="G92" s="321" t="s">
        <v>114</v>
      </c>
      <c r="H92" s="696">
        <v>99.5</v>
      </c>
      <c r="I92" s="696">
        <v>0</v>
      </c>
      <c r="J92" s="696"/>
      <c r="K92" s="753">
        <f t="shared" si="5"/>
        <v>99.5</v>
      </c>
      <c r="L92" s="754">
        <v>99.5</v>
      </c>
      <c r="M92" s="692">
        <f t="shared" si="6"/>
        <v>100</v>
      </c>
      <c r="N92" s="585"/>
    </row>
    <row r="93" spans="1:14" s="12" customFormat="1" ht="29.25" customHeight="1">
      <c r="A93" s="157"/>
      <c r="B93" s="263" t="s">
        <v>349</v>
      </c>
      <c r="C93" s="786" t="s">
        <v>17</v>
      </c>
      <c r="D93" s="786"/>
      <c r="E93" s="280" t="s">
        <v>234</v>
      </c>
      <c r="F93" s="280" t="s">
        <v>55</v>
      </c>
      <c r="G93" s="321" t="s">
        <v>114</v>
      </c>
      <c r="H93" s="696">
        <v>23.6</v>
      </c>
      <c r="I93" s="696">
        <v>0</v>
      </c>
      <c r="J93" s="696"/>
      <c r="K93" s="753">
        <f t="shared" si="5"/>
        <v>23.6</v>
      </c>
      <c r="L93" s="754">
        <v>23.6</v>
      </c>
      <c r="M93" s="692">
        <f t="shared" si="6"/>
        <v>100</v>
      </c>
      <c r="N93" s="585"/>
    </row>
    <row r="94" spans="1:14" s="12" customFormat="1" ht="29.25" customHeight="1">
      <c r="A94" s="157"/>
      <c r="B94" s="263" t="s">
        <v>350</v>
      </c>
      <c r="C94" s="786" t="s">
        <v>17</v>
      </c>
      <c r="D94" s="786"/>
      <c r="E94" s="280" t="s">
        <v>234</v>
      </c>
      <c r="F94" s="280" t="s">
        <v>55</v>
      </c>
      <c r="G94" s="321" t="s">
        <v>114</v>
      </c>
      <c r="H94" s="696">
        <v>99.7</v>
      </c>
      <c r="I94" s="696">
        <v>0</v>
      </c>
      <c r="J94" s="696"/>
      <c r="K94" s="753">
        <f t="shared" si="5"/>
        <v>99.7</v>
      </c>
      <c r="L94" s="754">
        <v>99.7</v>
      </c>
      <c r="M94" s="692">
        <f t="shared" si="6"/>
        <v>100</v>
      </c>
      <c r="N94" s="585"/>
    </row>
    <row r="95" spans="1:14" s="12" customFormat="1" ht="30" customHeight="1">
      <c r="A95" s="157"/>
      <c r="B95" s="263" t="s">
        <v>351</v>
      </c>
      <c r="C95" s="786" t="s">
        <v>17</v>
      </c>
      <c r="D95" s="786"/>
      <c r="E95" s="280" t="s">
        <v>234</v>
      </c>
      <c r="F95" s="280" t="s">
        <v>55</v>
      </c>
      <c r="G95" s="321" t="s">
        <v>114</v>
      </c>
      <c r="H95" s="696">
        <v>99.5</v>
      </c>
      <c r="I95" s="696">
        <v>0</v>
      </c>
      <c r="J95" s="696"/>
      <c r="K95" s="753">
        <f t="shared" si="5"/>
        <v>99.5</v>
      </c>
      <c r="L95" s="754">
        <v>99.5</v>
      </c>
      <c r="M95" s="692">
        <f t="shared" si="6"/>
        <v>100</v>
      </c>
      <c r="N95" s="585"/>
    </row>
    <row r="96" spans="1:14" s="12" customFormat="1" ht="27.75" customHeight="1">
      <c r="A96" s="324" t="s">
        <v>296</v>
      </c>
      <c r="B96" s="382" t="s">
        <v>297</v>
      </c>
      <c r="C96" s="786" t="s">
        <v>17</v>
      </c>
      <c r="D96" s="786"/>
      <c r="E96" s="280" t="s">
        <v>299</v>
      </c>
      <c r="F96" s="280" t="s">
        <v>55</v>
      </c>
      <c r="G96" s="280" t="s">
        <v>10</v>
      </c>
      <c r="H96" s="678">
        <f>H97</f>
        <v>56.7</v>
      </c>
      <c r="I96" s="678">
        <f>I97</f>
        <v>0</v>
      </c>
      <c r="J96" s="678"/>
      <c r="K96" s="699">
        <f>K97</f>
        <v>56.7</v>
      </c>
      <c r="L96" s="671">
        <f>L97</f>
        <v>56.7</v>
      </c>
      <c r="M96" s="656">
        <f t="shared" si="6"/>
        <v>100</v>
      </c>
      <c r="N96" s="585"/>
    </row>
    <row r="97" spans="1:14" s="12" customFormat="1" ht="25.5" customHeight="1">
      <c r="A97" s="324"/>
      <c r="B97" s="383" t="s">
        <v>298</v>
      </c>
      <c r="C97" s="902"/>
      <c r="D97" s="902"/>
      <c r="E97" s="273"/>
      <c r="F97" s="273"/>
      <c r="G97" s="273"/>
      <c r="H97" s="696">
        <v>56.7</v>
      </c>
      <c r="I97" s="696">
        <v>0</v>
      </c>
      <c r="J97" s="696"/>
      <c r="K97" s="753">
        <f aca="true" t="shared" si="7" ref="K97:K105">H97+I97</f>
        <v>56.7</v>
      </c>
      <c r="L97" s="692">
        <v>56.7</v>
      </c>
      <c r="M97" s="692">
        <f t="shared" si="6"/>
        <v>100</v>
      </c>
      <c r="N97" s="585"/>
    </row>
    <row r="98" spans="1:14" s="12" customFormat="1" ht="30" customHeight="1">
      <c r="A98" s="324" t="s">
        <v>325</v>
      </c>
      <c r="B98" s="382" t="s">
        <v>323</v>
      </c>
      <c r="C98" s="786"/>
      <c r="D98" s="786"/>
      <c r="E98" s="280"/>
      <c r="F98" s="280"/>
      <c r="G98" s="280"/>
      <c r="H98" s="678">
        <f>H101+H102+H103+H104+H105+H99+H100</f>
        <v>707.9</v>
      </c>
      <c r="I98" s="678">
        <f>I101+I102+I103+I104+I105+I99+I100</f>
        <v>7701</v>
      </c>
      <c r="J98" s="678">
        <f>J101+J102</f>
        <v>0</v>
      </c>
      <c r="K98" s="699">
        <f t="shared" si="7"/>
        <v>8408.9</v>
      </c>
      <c r="L98" s="671">
        <f>L99+L100+L101+L102+L103+L104+L105</f>
        <v>302.9</v>
      </c>
      <c r="M98" s="656">
        <f t="shared" si="6"/>
        <v>3.6021358322729484</v>
      </c>
      <c r="N98" s="585"/>
    </row>
    <row r="99" spans="1:14" s="12" customFormat="1" ht="21.75" customHeight="1">
      <c r="A99" s="324"/>
      <c r="B99" s="936" t="s">
        <v>382</v>
      </c>
      <c r="C99" s="816" t="s">
        <v>17</v>
      </c>
      <c r="D99" s="817"/>
      <c r="E99" s="329" t="s">
        <v>304</v>
      </c>
      <c r="F99" s="329" t="s">
        <v>55</v>
      </c>
      <c r="G99" s="329" t="s">
        <v>10</v>
      </c>
      <c r="H99" s="696">
        <v>405</v>
      </c>
      <c r="I99" s="696">
        <v>0</v>
      </c>
      <c r="J99" s="696"/>
      <c r="K99" s="753">
        <f t="shared" si="7"/>
        <v>405</v>
      </c>
      <c r="L99" s="755"/>
      <c r="M99" s="692">
        <f t="shared" si="6"/>
        <v>0</v>
      </c>
      <c r="N99" s="910" t="s">
        <v>431</v>
      </c>
    </row>
    <row r="100" spans="1:14" s="12" customFormat="1" ht="21" customHeight="1">
      <c r="A100" s="324"/>
      <c r="B100" s="937"/>
      <c r="C100" s="812" t="s">
        <v>17</v>
      </c>
      <c r="D100" s="813"/>
      <c r="E100" s="329" t="s">
        <v>331</v>
      </c>
      <c r="F100" s="329" t="s">
        <v>55</v>
      </c>
      <c r="G100" s="329" t="s">
        <v>10</v>
      </c>
      <c r="H100" s="696">
        <v>0</v>
      </c>
      <c r="I100" s="696">
        <v>7701</v>
      </c>
      <c r="J100" s="696"/>
      <c r="K100" s="753">
        <f t="shared" si="7"/>
        <v>7701</v>
      </c>
      <c r="L100" s="755"/>
      <c r="M100" s="692">
        <f t="shared" si="6"/>
        <v>0</v>
      </c>
      <c r="N100" s="910"/>
    </row>
    <row r="101" spans="1:14" s="12" customFormat="1" ht="39" customHeight="1">
      <c r="A101" s="324"/>
      <c r="B101" s="383" t="s">
        <v>324</v>
      </c>
      <c r="C101" s="786" t="s">
        <v>17</v>
      </c>
      <c r="D101" s="786"/>
      <c r="E101" s="280" t="s">
        <v>326</v>
      </c>
      <c r="F101" s="280" t="s">
        <v>55</v>
      </c>
      <c r="G101" s="280" t="s">
        <v>114</v>
      </c>
      <c r="H101" s="696">
        <v>20</v>
      </c>
      <c r="I101" s="696">
        <v>0</v>
      </c>
      <c r="J101" s="696"/>
      <c r="K101" s="753">
        <f t="shared" si="7"/>
        <v>20</v>
      </c>
      <c r="L101" s="754">
        <v>20</v>
      </c>
      <c r="M101" s="692">
        <f t="shared" si="6"/>
        <v>100</v>
      </c>
      <c r="N101" s="585"/>
    </row>
    <row r="102" spans="1:14" s="12" customFormat="1" ht="33" customHeight="1">
      <c r="A102" s="324"/>
      <c r="B102" s="383" t="s">
        <v>328</v>
      </c>
      <c r="C102" s="786" t="s">
        <v>17</v>
      </c>
      <c r="D102" s="786"/>
      <c r="E102" s="280" t="s">
        <v>326</v>
      </c>
      <c r="F102" s="280" t="s">
        <v>55</v>
      </c>
      <c r="G102" s="280" t="s">
        <v>114</v>
      </c>
      <c r="H102" s="696">
        <v>62.9</v>
      </c>
      <c r="I102" s="696">
        <v>0</v>
      </c>
      <c r="J102" s="696"/>
      <c r="K102" s="753">
        <f t="shared" si="7"/>
        <v>62.9</v>
      </c>
      <c r="L102" s="754">
        <v>62.9</v>
      </c>
      <c r="M102" s="692">
        <f t="shared" si="6"/>
        <v>100</v>
      </c>
      <c r="N102" s="585"/>
    </row>
    <row r="103" spans="1:14" s="12" customFormat="1" ht="57.75" customHeight="1">
      <c r="A103" s="324"/>
      <c r="B103" s="383" t="s">
        <v>338</v>
      </c>
      <c r="C103" s="786" t="s">
        <v>17</v>
      </c>
      <c r="D103" s="786"/>
      <c r="E103" s="280" t="s">
        <v>326</v>
      </c>
      <c r="F103" s="280" t="s">
        <v>55</v>
      </c>
      <c r="G103" s="280" t="s">
        <v>114</v>
      </c>
      <c r="H103" s="696">
        <v>23.6</v>
      </c>
      <c r="I103" s="696">
        <v>0</v>
      </c>
      <c r="J103" s="696"/>
      <c r="K103" s="753">
        <f t="shared" si="7"/>
        <v>23.6</v>
      </c>
      <c r="L103" s="754">
        <v>23.6</v>
      </c>
      <c r="M103" s="692">
        <f t="shared" si="6"/>
        <v>100</v>
      </c>
      <c r="N103" s="585"/>
    </row>
    <row r="104" spans="1:14" s="12" customFormat="1" ht="54" customHeight="1">
      <c r="A104" s="324"/>
      <c r="B104" s="383" t="s">
        <v>353</v>
      </c>
      <c r="C104" s="786" t="s">
        <v>17</v>
      </c>
      <c r="D104" s="786"/>
      <c r="E104" s="280" t="s">
        <v>326</v>
      </c>
      <c r="F104" s="280" t="s">
        <v>55</v>
      </c>
      <c r="G104" s="280" t="s">
        <v>114</v>
      </c>
      <c r="H104" s="696">
        <v>97.8</v>
      </c>
      <c r="I104" s="696">
        <v>0</v>
      </c>
      <c r="J104" s="696"/>
      <c r="K104" s="753">
        <f t="shared" si="7"/>
        <v>97.8</v>
      </c>
      <c r="L104" s="754">
        <v>97.8</v>
      </c>
      <c r="M104" s="692">
        <f t="shared" si="6"/>
        <v>100</v>
      </c>
      <c r="N104" s="585"/>
    </row>
    <row r="105" spans="1:14" s="12" customFormat="1" ht="56.25" customHeight="1">
      <c r="A105" s="324"/>
      <c r="B105" s="383" t="s">
        <v>354</v>
      </c>
      <c r="C105" s="786" t="s">
        <v>17</v>
      </c>
      <c r="D105" s="786"/>
      <c r="E105" s="280" t="s">
        <v>326</v>
      </c>
      <c r="F105" s="280" t="s">
        <v>55</v>
      </c>
      <c r="G105" s="280" t="s">
        <v>114</v>
      </c>
      <c r="H105" s="696">
        <v>98.6</v>
      </c>
      <c r="I105" s="696">
        <v>0</v>
      </c>
      <c r="J105" s="696"/>
      <c r="K105" s="753">
        <f t="shared" si="7"/>
        <v>98.6</v>
      </c>
      <c r="L105" s="754">
        <v>98.6</v>
      </c>
      <c r="M105" s="692">
        <f t="shared" si="6"/>
        <v>100</v>
      </c>
      <c r="N105" s="585"/>
    </row>
    <row r="106" spans="1:14" s="12" customFormat="1" ht="32.25" thickBot="1">
      <c r="A106" s="486"/>
      <c r="B106" s="384" t="s">
        <v>104</v>
      </c>
      <c r="C106" s="917" t="s">
        <v>17</v>
      </c>
      <c r="D106" s="917"/>
      <c r="E106" s="327"/>
      <c r="F106" s="327"/>
      <c r="G106" s="327"/>
      <c r="H106" s="261">
        <f>H69+H75+H77+H79+H81+H83+H87+H96+H98</f>
        <v>10512.2</v>
      </c>
      <c r="I106" s="261">
        <f>I69+I75+I77+I79+I81+I83+I87+I96+I98</f>
        <v>62243.7</v>
      </c>
      <c r="J106" s="261" t="e">
        <f>J69+J75+J77+J79+J81</f>
        <v>#REF!</v>
      </c>
      <c r="K106" s="544">
        <f>I106+H106</f>
        <v>72755.9</v>
      </c>
      <c r="L106" s="621">
        <f>L69+L75+L77+L79+L81+L83+L87+L96+L98</f>
        <v>6787.9</v>
      </c>
      <c r="M106" s="760">
        <f t="shared" si="6"/>
        <v>9.3296901007341</v>
      </c>
      <c r="N106" s="623"/>
    </row>
    <row r="107" spans="1:14" s="12" customFormat="1" ht="15.75">
      <c r="A107" s="172" t="s">
        <v>32</v>
      </c>
      <c r="B107" s="862" t="s">
        <v>5</v>
      </c>
      <c r="C107" s="862"/>
      <c r="D107" s="862"/>
      <c r="E107" s="862"/>
      <c r="F107" s="862"/>
      <c r="G107" s="862"/>
      <c r="H107" s="173"/>
      <c r="I107" s="173"/>
      <c r="J107" s="173"/>
      <c r="K107" s="545"/>
      <c r="L107" s="619"/>
      <c r="M107" s="598"/>
      <c r="N107" s="620"/>
    </row>
    <row r="108" spans="1:14" s="11" customFormat="1" ht="27">
      <c r="A108" s="157" t="s">
        <v>33</v>
      </c>
      <c r="B108" s="158" t="s">
        <v>240</v>
      </c>
      <c r="C108" s="786"/>
      <c r="D108" s="786"/>
      <c r="E108" s="280"/>
      <c r="F108" s="280"/>
      <c r="G108" s="280"/>
      <c r="H108" s="312">
        <f>SUM(H109:H111)</f>
        <v>5520.4</v>
      </c>
      <c r="I108" s="312">
        <f>SUM(I109:I109)</f>
        <v>0</v>
      </c>
      <c r="J108" s="312">
        <v>0</v>
      </c>
      <c r="K108" s="555">
        <f aca="true" t="shared" si="8" ref="K108:K114">H108+I108</f>
        <v>5520.4</v>
      </c>
      <c r="L108" s="679">
        <f>L109+L110+L111</f>
        <v>5520.4</v>
      </c>
      <c r="M108" s="671">
        <f t="shared" si="6"/>
        <v>100</v>
      </c>
      <c r="N108" s="586"/>
    </row>
    <row r="109" spans="1:14" s="11" customFormat="1" ht="15">
      <c r="A109" s="167"/>
      <c r="B109" s="168" t="s">
        <v>192</v>
      </c>
      <c r="C109" s="885" t="s">
        <v>16</v>
      </c>
      <c r="D109" s="885"/>
      <c r="E109" s="377" t="s">
        <v>75</v>
      </c>
      <c r="F109" s="377" t="s">
        <v>55</v>
      </c>
      <c r="G109" s="377" t="s">
        <v>10</v>
      </c>
      <c r="H109" s="745">
        <v>5247.7</v>
      </c>
      <c r="I109" s="745">
        <v>0</v>
      </c>
      <c r="J109" s="680">
        <v>0</v>
      </c>
      <c r="K109" s="694">
        <f t="shared" si="8"/>
        <v>5247.7</v>
      </c>
      <c r="L109" s="682">
        <v>5247.7</v>
      </c>
      <c r="M109" s="683">
        <f t="shared" si="6"/>
        <v>100</v>
      </c>
      <c r="N109" s="625"/>
    </row>
    <row r="110" spans="1:14" s="11" customFormat="1" ht="15">
      <c r="A110" s="487"/>
      <c r="B110" s="184" t="s">
        <v>283</v>
      </c>
      <c r="C110" s="874" t="s">
        <v>16</v>
      </c>
      <c r="D110" s="875"/>
      <c r="E110" s="380" t="s">
        <v>75</v>
      </c>
      <c r="F110" s="380" t="s">
        <v>55</v>
      </c>
      <c r="G110" s="380" t="s">
        <v>10</v>
      </c>
      <c r="H110" s="738">
        <v>228.2</v>
      </c>
      <c r="I110" s="738">
        <v>0</v>
      </c>
      <c r="J110" s="680"/>
      <c r="K110" s="739">
        <f t="shared" si="8"/>
        <v>228.2</v>
      </c>
      <c r="L110" s="686">
        <v>228.2</v>
      </c>
      <c r="M110" s="687">
        <f t="shared" si="6"/>
        <v>100</v>
      </c>
      <c r="N110" s="628"/>
    </row>
    <row r="111" spans="1:14" s="11" customFormat="1" ht="39.75">
      <c r="A111" s="488"/>
      <c r="B111" s="385" t="s">
        <v>357</v>
      </c>
      <c r="C111" s="531" t="s">
        <v>16</v>
      </c>
      <c r="D111" s="532"/>
      <c r="E111" s="381" t="s">
        <v>75</v>
      </c>
      <c r="F111" s="381" t="s">
        <v>55</v>
      </c>
      <c r="G111" s="381" t="s">
        <v>114</v>
      </c>
      <c r="H111" s="740">
        <v>44.5</v>
      </c>
      <c r="I111" s="740">
        <v>0</v>
      </c>
      <c r="J111" s="688"/>
      <c r="K111" s="739">
        <f t="shared" si="8"/>
        <v>44.5</v>
      </c>
      <c r="L111" s="690">
        <v>44.5</v>
      </c>
      <c r="M111" s="691">
        <f t="shared" si="6"/>
        <v>100</v>
      </c>
      <c r="N111" s="627"/>
    </row>
    <row r="112" spans="1:14" s="11" customFormat="1" ht="27">
      <c r="A112" s="157" t="s">
        <v>130</v>
      </c>
      <c r="B112" s="158" t="s">
        <v>278</v>
      </c>
      <c r="C112" s="786"/>
      <c r="D112" s="786"/>
      <c r="E112" s="280"/>
      <c r="F112" s="280"/>
      <c r="G112" s="280" t="s">
        <v>10</v>
      </c>
      <c r="H112" s="312">
        <f>H114+H113+H115+H116+H117</f>
        <v>583.5000000000001</v>
      </c>
      <c r="I112" s="312">
        <f>I114+I113+I115+I116</f>
        <v>100</v>
      </c>
      <c r="J112" s="312">
        <v>0</v>
      </c>
      <c r="K112" s="555">
        <f t="shared" si="8"/>
        <v>683.5000000000001</v>
      </c>
      <c r="L112" s="679">
        <f>SUM(L113:L117)</f>
        <v>683.2</v>
      </c>
      <c r="M112" s="671">
        <f t="shared" si="6"/>
        <v>99.95610826627652</v>
      </c>
      <c r="N112" s="586"/>
    </row>
    <row r="113" spans="1:14" s="11" customFormat="1" ht="15">
      <c r="A113" s="445"/>
      <c r="B113" s="386" t="s">
        <v>193</v>
      </c>
      <c r="C113" s="455" t="s">
        <v>16</v>
      </c>
      <c r="D113" s="870"/>
      <c r="E113" s="372" t="s">
        <v>195</v>
      </c>
      <c r="F113" s="372" t="s">
        <v>359</v>
      </c>
      <c r="G113" s="372" t="s">
        <v>10</v>
      </c>
      <c r="H113" s="742">
        <f>340.3-111.6</f>
        <v>228.70000000000002</v>
      </c>
      <c r="I113" s="742">
        <v>0</v>
      </c>
      <c r="J113" s="748"/>
      <c r="K113" s="706">
        <f t="shared" si="8"/>
        <v>228.70000000000002</v>
      </c>
      <c r="L113" s="682">
        <f>K113</f>
        <v>228.70000000000002</v>
      </c>
      <c r="M113" s="683">
        <f t="shared" si="6"/>
        <v>100</v>
      </c>
      <c r="N113" s="625"/>
    </row>
    <row r="114" spans="1:14" s="11" customFormat="1" ht="15">
      <c r="A114" s="489"/>
      <c r="B114" s="181" t="s">
        <v>194</v>
      </c>
      <c r="C114" s="925" t="s">
        <v>16</v>
      </c>
      <c r="D114" s="925"/>
      <c r="E114" s="352" t="s">
        <v>195</v>
      </c>
      <c r="F114" s="352" t="s">
        <v>55</v>
      </c>
      <c r="G114" s="352" t="s">
        <v>10</v>
      </c>
      <c r="H114" s="743">
        <f>151.3-48.6</f>
        <v>102.70000000000002</v>
      </c>
      <c r="I114" s="743">
        <v>0</v>
      </c>
      <c r="J114" s="684"/>
      <c r="K114" s="744">
        <f t="shared" si="8"/>
        <v>102.70000000000002</v>
      </c>
      <c r="L114" s="686">
        <v>102.7</v>
      </c>
      <c r="M114" s="687">
        <f t="shared" si="6"/>
        <v>99.99999999999999</v>
      </c>
      <c r="N114" s="628"/>
    </row>
    <row r="115" spans="1:14" s="11" customFormat="1" ht="15">
      <c r="A115" s="489"/>
      <c r="B115" s="881" t="s">
        <v>340</v>
      </c>
      <c r="C115" s="818" t="s">
        <v>16</v>
      </c>
      <c r="D115" s="819"/>
      <c r="E115" s="352" t="s">
        <v>345</v>
      </c>
      <c r="F115" s="352" t="s">
        <v>55</v>
      </c>
      <c r="G115" s="352" t="s">
        <v>10</v>
      </c>
      <c r="H115" s="743">
        <v>0</v>
      </c>
      <c r="I115" s="743">
        <v>100</v>
      </c>
      <c r="J115" s="684"/>
      <c r="K115" s="744">
        <f>I115</f>
        <v>100</v>
      </c>
      <c r="L115" s="686">
        <v>100</v>
      </c>
      <c r="M115" s="687">
        <f t="shared" si="6"/>
        <v>100</v>
      </c>
      <c r="N115" s="628"/>
    </row>
    <row r="116" spans="1:14" s="11" customFormat="1" ht="15">
      <c r="A116" s="487"/>
      <c r="B116" s="882"/>
      <c r="C116" s="874" t="s">
        <v>16</v>
      </c>
      <c r="D116" s="875"/>
      <c r="E116" s="380" t="s">
        <v>341</v>
      </c>
      <c r="F116" s="380" t="s">
        <v>55</v>
      </c>
      <c r="G116" s="380" t="s">
        <v>10</v>
      </c>
      <c r="H116" s="738">
        <v>200</v>
      </c>
      <c r="I116" s="738">
        <v>0</v>
      </c>
      <c r="J116" s="702"/>
      <c r="K116" s="739">
        <f>H116</f>
        <v>200</v>
      </c>
      <c r="L116" s="686">
        <v>199.7</v>
      </c>
      <c r="M116" s="687">
        <f t="shared" si="6"/>
        <v>99.85</v>
      </c>
      <c r="N116" s="628"/>
    </row>
    <row r="117" spans="1:14" s="11" customFormat="1" ht="15">
      <c r="A117" s="488"/>
      <c r="B117" s="385" t="s">
        <v>295</v>
      </c>
      <c r="C117" s="531" t="s">
        <v>16</v>
      </c>
      <c r="D117" s="532"/>
      <c r="E117" s="381" t="s">
        <v>195</v>
      </c>
      <c r="F117" s="381" t="s">
        <v>55</v>
      </c>
      <c r="G117" s="381" t="s">
        <v>10</v>
      </c>
      <c r="H117" s="740">
        <v>52.1</v>
      </c>
      <c r="I117" s="740">
        <v>0</v>
      </c>
      <c r="J117" s="688"/>
      <c r="K117" s="741">
        <f>I117+H117</f>
        <v>52.1</v>
      </c>
      <c r="L117" s="690">
        <v>52.1</v>
      </c>
      <c r="M117" s="691">
        <f t="shared" si="6"/>
        <v>100</v>
      </c>
      <c r="N117" s="627"/>
    </row>
    <row r="118" spans="1:14" s="11" customFormat="1" ht="27">
      <c r="A118" s="157" t="s">
        <v>131</v>
      </c>
      <c r="B118" s="158" t="s">
        <v>273</v>
      </c>
      <c r="C118" s="786" t="s">
        <v>16</v>
      </c>
      <c r="D118" s="786"/>
      <c r="E118" s="280" t="s">
        <v>197</v>
      </c>
      <c r="F118" s="280" t="s">
        <v>55</v>
      </c>
      <c r="G118" s="280" t="s">
        <v>10</v>
      </c>
      <c r="H118" s="312">
        <f>SUM(H119:H120)</f>
        <v>387.7</v>
      </c>
      <c r="I118" s="312">
        <f>SUM(I119:I120)</f>
        <v>0</v>
      </c>
      <c r="J118" s="312">
        <v>0</v>
      </c>
      <c r="K118" s="555">
        <f aca="true" t="shared" si="9" ref="K118:K133">H118+I118</f>
        <v>387.7</v>
      </c>
      <c r="L118" s="679">
        <f>L119+L120</f>
        <v>383.9</v>
      </c>
      <c r="M118" s="671">
        <f t="shared" si="6"/>
        <v>99.01986071704926</v>
      </c>
      <c r="N118" s="586"/>
    </row>
    <row r="119" spans="1:14" s="11" customFormat="1" ht="15">
      <c r="A119" s="229"/>
      <c r="B119" s="262" t="s">
        <v>190</v>
      </c>
      <c r="C119" s="528"/>
      <c r="D119" s="528"/>
      <c r="E119" s="372"/>
      <c r="F119" s="372"/>
      <c r="G119" s="372"/>
      <c r="H119" s="742">
        <f>54.8-2</f>
        <v>52.8</v>
      </c>
      <c r="I119" s="742">
        <v>0</v>
      </c>
      <c r="J119" s="680"/>
      <c r="K119" s="706">
        <f t="shared" si="9"/>
        <v>52.8</v>
      </c>
      <c r="L119" s="700">
        <v>52.2</v>
      </c>
      <c r="M119" s="701">
        <f t="shared" si="6"/>
        <v>98.86363636363637</v>
      </c>
      <c r="N119" s="629"/>
    </row>
    <row r="120" spans="1:14" s="11" customFormat="1" ht="15">
      <c r="A120" s="490"/>
      <c r="B120" s="181" t="s">
        <v>196</v>
      </c>
      <c r="C120" s="880"/>
      <c r="D120" s="880"/>
      <c r="E120" s="297"/>
      <c r="F120" s="297"/>
      <c r="G120" s="297"/>
      <c r="H120" s="743">
        <f>518.5-183.6</f>
        <v>334.9</v>
      </c>
      <c r="I120" s="743">
        <v>0</v>
      </c>
      <c r="J120" s="684"/>
      <c r="K120" s="744">
        <f t="shared" si="9"/>
        <v>334.9</v>
      </c>
      <c r="L120" s="690">
        <v>331.7</v>
      </c>
      <c r="M120" s="691">
        <f t="shared" si="6"/>
        <v>99.04449089280382</v>
      </c>
      <c r="N120" s="627"/>
    </row>
    <row r="121" spans="1:14" s="11" customFormat="1" ht="39.75">
      <c r="A121" s="157" t="s">
        <v>132</v>
      </c>
      <c r="B121" s="158" t="s">
        <v>274</v>
      </c>
      <c r="C121" s="786"/>
      <c r="D121" s="786"/>
      <c r="E121" s="280"/>
      <c r="F121" s="280"/>
      <c r="G121" s="280"/>
      <c r="H121" s="312">
        <f>H122+H123</f>
        <v>2226.6</v>
      </c>
      <c r="I121" s="312">
        <f>I122</f>
        <v>0</v>
      </c>
      <c r="J121" s="312">
        <v>0</v>
      </c>
      <c r="K121" s="555">
        <f t="shared" si="9"/>
        <v>2226.6</v>
      </c>
      <c r="L121" s="679">
        <f>L122+L123</f>
        <v>2226.6</v>
      </c>
      <c r="M121" s="671">
        <f t="shared" si="6"/>
        <v>100</v>
      </c>
      <c r="N121" s="586"/>
    </row>
    <row r="122" spans="1:14" s="11" customFormat="1" ht="15">
      <c r="A122" s="167"/>
      <c r="B122" s="168" t="s">
        <v>198</v>
      </c>
      <c r="C122" s="795" t="s">
        <v>16</v>
      </c>
      <c r="D122" s="795"/>
      <c r="E122" s="283" t="s">
        <v>129</v>
      </c>
      <c r="F122" s="283" t="s">
        <v>55</v>
      </c>
      <c r="G122" s="283" t="s">
        <v>10</v>
      </c>
      <c r="H122" s="745">
        <v>2175.1</v>
      </c>
      <c r="I122" s="745">
        <v>0</v>
      </c>
      <c r="J122" s="693">
        <v>0</v>
      </c>
      <c r="K122" s="694">
        <f t="shared" si="9"/>
        <v>2175.1</v>
      </c>
      <c r="L122" s="682">
        <v>2175.1</v>
      </c>
      <c r="M122" s="683">
        <f t="shared" si="6"/>
        <v>100</v>
      </c>
      <c r="N122" s="625"/>
    </row>
    <row r="123" spans="1:14" s="11" customFormat="1" ht="39.75">
      <c r="A123" s="488"/>
      <c r="B123" s="385" t="s">
        <v>357</v>
      </c>
      <c r="C123" s="930" t="s">
        <v>16</v>
      </c>
      <c r="D123" s="930"/>
      <c r="E123" s="387" t="s">
        <v>129</v>
      </c>
      <c r="F123" s="387" t="s">
        <v>55</v>
      </c>
      <c r="G123" s="387" t="s">
        <v>114</v>
      </c>
      <c r="H123" s="740">
        <v>51.5</v>
      </c>
      <c r="I123" s="740">
        <v>0</v>
      </c>
      <c r="J123" s="688"/>
      <c r="K123" s="741">
        <f t="shared" si="9"/>
        <v>51.5</v>
      </c>
      <c r="L123" s="686">
        <v>51.5</v>
      </c>
      <c r="M123" s="687">
        <f t="shared" si="6"/>
        <v>100</v>
      </c>
      <c r="N123" s="628"/>
    </row>
    <row r="124" spans="1:14" s="11" customFormat="1" ht="30.75" customHeight="1">
      <c r="A124" s="157" t="s">
        <v>201</v>
      </c>
      <c r="B124" s="274" t="s">
        <v>272</v>
      </c>
      <c r="C124" s="786" t="s">
        <v>16</v>
      </c>
      <c r="D124" s="786"/>
      <c r="E124" s="280" t="s">
        <v>179</v>
      </c>
      <c r="F124" s="280" t="s">
        <v>55</v>
      </c>
      <c r="G124" s="280" t="s">
        <v>10</v>
      </c>
      <c r="H124" s="678">
        <f>H125+H126</f>
        <v>776.1</v>
      </c>
      <c r="I124" s="678">
        <f>I125</f>
        <v>0</v>
      </c>
      <c r="J124" s="678">
        <v>0</v>
      </c>
      <c r="K124" s="699">
        <f t="shared" si="9"/>
        <v>776.1</v>
      </c>
      <c r="L124" s="746">
        <f>L125+L126</f>
        <v>776.1</v>
      </c>
      <c r="M124" s="747">
        <f t="shared" si="6"/>
        <v>100</v>
      </c>
      <c r="N124" s="627"/>
    </row>
    <row r="125" spans="1:14" s="11" customFormat="1" ht="20.25" customHeight="1">
      <c r="A125" s="491"/>
      <c r="B125" s="260" t="s">
        <v>189</v>
      </c>
      <c r="C125" s="871"/>
      <c r="D125" s="871"/>
      <c r="E125" s="294"/>
      <c r="F125" s="294"/>
      <c r="G125" s="294"/>
      <c r="H125" s="693">
        <f>772.4-32.8-79.6</f>
        <v>660</v>
      </c>
      <c r="I125" s="693">
        <v>0</v>
      </c>
      <c r="J125" s="693"/>
      <c r="K125" s="698">
        <f t="shared" si="9"/>
        <v>660</v>
      </c>
      <c r="L125" s="695">
        <v>660</v>
      </c>
      <c r="M125" s="692">
        <f t="shared" si="6"/>
        <v>100</v>
      </c>
      <c r="N125" s="586"/>
    </row>
    <row r="126" spans="1:14" s="11" customFormat="1" ht="30" customHeight="1">
      <c r="A126" s="491"/>
      <c r="B126" s="340" t="s">
        <v>352</v>
      </c>
      <c r="C126" s="872"/>
      <c r="D126" s="873"/>
      <c r="E126" s="299"/>
      <c r="F126" s="299"/>
      <c r="G126" s="299"/>
      <c r="H126" s="680">
        <v>116.1</v>
      </c>
      <c r="I126" s="680">
        <v>0</v>
      </c>
      <c r="J126" s="680"/>
      <c r="K126" s="698">
        <f t="shared" si="9"/>
        <v>116.1</v>
      </c>
      <c r="L126" s="695">
        <v>116.1</v>
      </c>
      <c r="M126" s="692">
        <f t="shared" si="6"/>
        <v>100</v>
      </c>
      <c r="N126" s="586"/>
    </row>
    <row r="127" spans="1:14" s="11" customFormat="1" ht="65.25" customHeight="1">
      <c r="A127" s="157" t="s">
        <v>134</v>
      </c>
      <c r="B127" s="259" t="s">
        <v>241</v>
      </c>
      <c r="C127" s="786" t="s">
        <v>16</v>
      </c>
      <c r="D127" s="786"/>
      <c r="E127" s="280" t="s">
        <v>185</v>
      </c>
      <c r="F127" s="280" t="s">
        <v>55</v>
      </c>
      <c r="G127" s="280" t="s">
        <v>10</v>
      </c>
      <c r="H127" s="722">
        <f>H130+H128+H129+H131</f>
        <v>965.5999999999999</v>
      </c>
      <c r="I127" s="722">
        <f>I131</f>
        <v>499.8</v>
      </c>
      <c r="J127" s="722">
        <v>0</v>
      </c>
      <c r="K127" s="723">
        <f t="shared" si="9"/>
        <v>1465.3999999999999</v>
      </c>
      <c r="L127" s="655">
        <f>SUM(L128:L131)</f>
        <v>1448.3</v>
      </c>
      <c r="M127" s="656">
        <f t="shared" si="6"/>
        <v>98.83308311723762</v>
      </c>
      <c r="N127" s="586"/>
    </row>
    <row r="128" spans="1:14" s="11" customFormat="1" ht="18.75" customHeight="1">
      <c r="A128" s="485"/>
      <c r="B128" s="275" t="s">
        <v>190</v>
      </c>
      <c r="C128" s="876"/>
      <c r="D128" s="877"/>
      <c r="E128" s="283"/>
      <c r="F128" s="283"/>
      <c r="G128" s="283"/>
      <c r="H128" s="725">
        <f>493.5-150+300-98.7</f>
        <v>544.8</v>
      </c>
      <c r="I128" s="725">
        <v>0</v>
      </c>
      <c r="J128" s="722"/>
      <c r="K128" s="726">
        <f t="shared" si="9"/>
        <v>544.8</v>
      </c>
      <c r="L128" s="727">
        <v>527.7</v>
      </c>
      <c r="M128" s="668">
        <f t="shared" si="6"/>
        <v>96.86123348017622</v>
      </c>
      <c r="N128" s="625"/>
    </row>
    <row r="129" spans="1:14" s="11" customFormat="1" ht="19.5" customHeight="1">
      <c r="A129" s="492"/>
      <c r="B129" s="276" t="s">
        <v>303</v>
      </c>
      <c r="C129" s="878"/>
      <c r="D129" s="879"/>
      <c r="E129" s="297"/>
      <c r="F129" s="297"/>
      <c r="G129" s="297"/>
      <c r="H129" s="734">
        <f>354.1-56.7</f>
        <v>297.40000000000003</v>
      </c>
      <c r="I129" s="734">
        <v>0</v>
      </c>
      <c r="J129" s="722"/>
      <c r="K129" s="735">
        <f t="shared" si="9"/>
        <v>297.40000000000003</v>
      </c>
      <c r="L129" s="730">
        <v>297.4</v>
      </c>
      <c r="M129" s="731">
        <f t="shared" si="6"/>
        <v>99.99999999999997</v>
      </c>
      <c r="N129" s="628"/>
    </row>
    <row r="130" spans="1:14" s="11" customFormat="1" ht="17.25" customHeight="1">
      <c r="A130" s="493"/>
      <c r="B130" s="281" t="s">
        <v>191</v>
      </c>
      <c r="C130" s="920"/>
      <c r="D130" s="920"/>
      <c r="E130" s="298"/>
      <c r="F130" s="298"/>
      <c r="G130" s="298"/>
      <c r="H130" s="707">
        <f>312.9+150-300-16.4-23.1</f>
        <v>123.39999999999998</v>
      </c>
      <c r="I130" s="707">
        <v>0</v>
      </c>
      <c r="J130" s="711"/>
      <c r="K130" s="736">
        <f t="shared" si="9"/>
        <v>123.39999999999998</v>
      </c>
      <c r="L130" s="708">
        <v>123.4</v>
      </c>
      <c r="M130" s="665">
        <f t="shared" si="6"/>
        <v>100.00000000000003</v>
      </c>
      <c r="N130" s="627"/>
    </row>
    <row r="131" spans="1:14" s="11" customFormat="1" ht="17.25" customHeight="1">
      <c r="A131" s="446"/>
      <c r="B131" s="328" t="s">
        <v>295</v>
      </c>
      <c r="C131" s="786" t="s">
        <v>16</v>
      </c>
      <c r="D131" s="786"/>
      <c r="E131" s="329" t="s">
        <v>294</v>
      </c>
      <c r="F131" s="329" t="s">
        <v>55</v>
      </c>
      <c r="G131" s="329" t="s">
        <v>10</v>
      </c>
      <c r="H131" s="737"/>
      <c r="I131" s="737">
        <v>499.8</v>
      </c>
      <c r="J131" s="711"/>
      <c r="K131" s="736">
        <f t="shared" si="9"/>
        <v>499.8</v>
      </c>
      <c r="L131" s="666">
        <v>499.8</v>
      </c>
      <c r="M131" s="658">
        <f t="shared" si="6"/>
        <v>100</v>
      </c>
      <c r="N131" s="586"/>
    </row>
    <row r="132" spans="1:14" s="11" customFormat="1" ht="42.75" customHeight="1">
      <c r="A132" s="157" t="s">
        <v>202</v>
      </c>
      <c r="B132" s="274" t="s">
        <v>358</v>
      </c>
      <c r="C132" s="786" t="s">
        <v>16</v>
      </c>
      <c r="D132" s="786"/>
      <c r="E132" s="280" t="s">
        <v>200</v>
      </c>
      <c r="F132" s="280" t="s">
        <v>55</v>
      </c>
      <c r="G132" s="280" t="s">
        <v>10</v>
      </c>
      <c r="H132" s="722">
        <f>H133+H134</f>
        <v>734.4</v>
      </c>
      <c r="I132" s="722">
        <f>I133+I134</f>
        <v>0</v>
      </c>
      <c r="J132" s="722">
        <v>0</v>
      </c>
      <c r="K132" s="723">
        <f t="shared" si="9"/>
        <v>734.4</v>
      </c>
      <c r="L132" s="655">
        <f>L133+L134</f>
        <v>734.4</v>
      </c>
      <c r="M132" s="656">
        <f t="shared" si="6"/>
        <v>100</v>
      </c>
      <c r="N132" s="586"/>
    </row>
    <row r="133" spans="1:14" s="11" customFormat="1" ht="24.75" customHeight="1">
      <c r="A133" s="167"/>
      <c r="B133" s="260" t="s">
        <v>196</v>
      </c>
      <c r="C133" s="871"/>
      <c r="D133" s="871"/>
      <c r="E133" s="294"/>
      <c r="F133" s="294"/>
      <c r="G133" s="294"/>
      <c r="H133" s="725">
        <f>459.6-0.1</f>
        <v>459.5</v>
      </c>
      <c r="I133" s="725">
        <v>0</v>
      </c>
      <c r="J133" s="725"/>
      <c r="K133" s="556">
        <f t="shared" si="9"/>
        <v>459.5</v>
      </c>
      <c r="L133" s="662">
        <v>459.5</v>
      </c>
      <c r="M133" s="663">
        <f t="shared" si="6"/>
        <v>100</v>
      </c>
      <c r="N133" s="629"/>
    </row>
    <row r="134" spans="1:14" s="11" customFormat="1" ht="42" customHeight="1">
      <c r="A134" s="494"/>
      <c r="B134" s="449" t="s">
        <v>417</v>
      </c>
      <c r="C134" s="920"/>
      <c r="D134" s="920"/>
      <c r="E134" s="298"/>
      <c r="F134" s="298"/>
      <c r="G134" s="298"/>
      <c r="H134" s="707">
        <v>274.9</v>
      </c>
      <c r="I134" s="707"/>
      <c r="J134" s="707"/>
      <c r="K134" s="568">
        <f>H134+I134</f>
        <v>274.9</v>
      </c>
      <c r="L134" s="708">
        <v>274.9</v>
      </c>
      <c r="M134" s="665">
        <f t="shared" si="6"/>
        <v>100</v>
      </c>
      <c r="N134" s="627"/>
    </row>
    <row r="135" spans="1:14" s="11" customFormat="1" ht="33.75" customHeight="1">
      <c r="A135" s="388" t="s">
        <v>203</v>
      </c>
      <c r="B135" s="274" t="s">
        <v>242</v>
      </c>
      <c r="C135" s="790" t="s">
        <v>16</v>
      </c>
      <c r="D135" s="790"/>
      <c r="E135" s="321" t="s">
        <v>199</v>
      </c>
      <c r="F135" s="321" t="s">
        <v>55</v>
      </c>
      <c r="G135" s="321" t="s">
        <v>10</v>
      </c>
      <c r="H135" s="709">
        <f>H136+H137</f>
        <v>2726.6</v>
      </c>
      <c r="I135" s="709">
        <v>0</v>
      </c>
      <c r="J135" s="709"/>
      <c r="K135" s="710">
        <f>H135+I135+J135</f>
        <v>2726.6</v>
      </c>
      <c r="L135" s="655">
        <f>L136+L137</f>
        <v>2724.2</v>
      </c>
      <c r="M135" s="656">
        <f t="shared" si="6"/>
        <v>99.9119782879777</v>
      </c>
      <c r="N135" s="586"/>
    </row>
    <row r="136" spans="1:14" s="11" customFormat="1" ht="21" customHeight="1">
      <c r="A136" s="388"/>
      <c r="B136" s="277" t="s">
        <v>312</v>
      </c>
      <c r="C136" s="812"/>
      <c r="D136" s="813"/>
      <c r="E136" s="321"/>
      <c r="F136" s="321"/>
      <c r="G136" s="321"/>
      <c r="H136" s="711">
        <f>734.5-7.1</f>
        <v>727.4</v>
      </c>
      <c r="I136" s="711">
        <v>0</v>
      </c>
      <c r="J136" s="711"/>
      <c r="K136" s="566">
        <f>H136+I136</f>
        <v>727.4</v>
      </c>
      <c r="L136" s="666">
        <v>725</v>
      </c>
      <c r="M136" s="658">
        <f t="shared" si="6"/>
        <v>99.67005773989553</v>
      </c>
      <c r="N136" s="586"/>
    </row>
    <row r="137" spans="1:14" s="11" customFormat="1" ht="21" customHeight="1">
      <c r="A137" s="388"/>
      <c r="B137" s="277" t="s">
        <v>311</v>
      </c>
      <c r="C137" s="325"/>
      <c r="D137" s="326"/>
      <c r="E137" s="321"/>
      <c r="F137" s="321"/>
      <c r="G137" s="321"/>
      <c r="H137" s="711">
        <v>1999.2</v>
      </c>
      <c r="I137" s="711">
        <v>0</v>
      </c>
      <c r="J137" s="712"/>
      <c r="K137" s="566">
        <f>H137+I137</f>
        <v>1999.2</v>
      </c>
      <c r="L137" s="666">
        <v>1999.2</v>
      </c>
      <c r="M137" s="658">
        <f t="shared" si="6"/>
        <v>100</v>
      </c>
      <c r="N137" s="586"/>
    </row>
    <row r="138" spans="1:14" s="11" customFormat="1" ht="21" customHeight="1">
      <c r="A138" s="388" t="s">
        <v>286</v>
      </c>
      <c r="B138" s="274" t="s">
        <v>282</v>
      </c>
      <c r="C138" s="790" t="s">
        <v>16</v>
      </c>
      <c r="D138" s="790"/>
      <c r="E138" s="321" t="s">
        <v>284</v>
      </c>
      <c r="F138" s="321" t="s">
        <v>55</v>
      </c>
      <c r="G138" s="321" t="s">
        <v>10</v>
      </c>
      <c r="H138" s="709">
        <f>H139</f>
        <v>0</v>
      </c>
      <c r="I138" s="709">
        <f>I139</f>
        <v>2160.1</v>
      </c>
      <c r="J138" s="712"/>
      <c r="K138" s="713">
        <f>K139</f>
        <v>2160.1</v>
      </c>
      <c r="L138" s="655">
        <f>L139</f>
        <v>2160.1</v>
      </c>
      <c r="M138" s="656">
        <f t="shared" si="6"/>
        <v>100</v>
      </c>
      <c r="N138" s="586"/>
    </row>
    <row r="139" spans="1:14" s="11" customFormat="1" ht="27">
      <c r="A139" s="495"/>
      <c r="B139" s="337" t="s">
        <v>285</v>
      </c>
      <c r="C139" s="931"/>
      <c r="D139" s="932"/>
      <c r="E139" s="338"/>
      <c r="F139" s="338"/>
      <c r="G139" s="338"/>
      <c r="H139" s="714">
        <v>0</v>
      </c>
      <c r="I139" s="714">
        <f>2974-300-195.3-86-120.3-112.2-0.1</f>
        <v>2160.1</v>
      </c>
      <c r="J139" s="712"/>
      <c r="K139" s="715">
        <f>H139+I139</f>
        <v>2160.1</v>
      </c>
      <c r="L139" s="666">
        <v>2160.1</v>
      </c>
      <c r="M139" s="658">
        <f t="shared" si="6"/>
        <v>100</v>
      </c>
      <c r="N139" s="586"/>
    </row>
    <row r="140" spans="1:14" s="11" customFormat="1" ht="27">
      <c r="A140" s="388" t="s">
        <v>316</v>
      </c>
      <c r="B140" s="274" t="s">
        <v>317</v>
      </c>
      <c r="C140" s="790" t="s">
        <v>16</v>
      </c>
      <c r="D140" s="790"/>
      <c r="E140" s="321" t="s">
        <v>321</v>
      </c>
      <c r="F140" s="321" t="s">
        <v>55</v>
      </c>
      <c r="G140" s="321" t="s">
        <v>10</v>
      </c>
      <c r="H140" s="716">
        <f>H141</f>
        <v>0</v>
      </c>
      <c r="I140" s="584">
        <f>I141</f>
        <v>0</v>
      </c>
      <c r="J140" s="584">
        <f>J141</f>
        <v>0</v>
      </c>
      <c r="K140" s="717">
        <f>K141</f>
        <v>0</v>
      </c>
      <c r="L140" s="666"/>
      <c r="M140" s="658"/>
      <c r="N140" s="586"/>
    </row>
    <row r="141" spans="1:14" s="11" customFormat="1" ht="15">
      <c r="A141" s="388"/>
      <c r="B141" s="277" t="s">
        <v>56</v>
      </c>
      <c r="C141" s="790"/>
      <c r="D141" s="790"/>
      <c r="E141" s="389"/>
      <c r="F141" s="389"/>
      <c r="G141" s="389"/>
      <c r="H141" s="718">
        <f>247.2-20+317.9-0.1-545</f>
        <v>0</v>
      </c>
      <c r="I141" s="719">
        <v>0</v>
      </c>
      <c r="J141" s="719"/>
      <c r="K141" s="720">
        <f>H141+I141</f>
        <v>0</v>
      </c>
      <c r="L141" s="666"/>
      <c r="M141" s="658"/>
      <c r="N141" s="586"/>
    </row>
    <row r="142" spans="1:14" s="11" customFormat="1" ht="15">
      <c r="A142" s="388" t="s">
        <v>318</v>
      </c>
      <c r="B142" s="274" t="s">
        <v>319</v>
      </c>
      <c r="C142" s="790" t="s">
        <v>16</v>
      </c>
      <c r="D142" s="790"/>
      <c r="E142" s="321" t="s">
        <v>322</v>
      </c>
      <c r="F142" s="321" t="s">
        <v>55</v>
      </c>
      <c r="G142" s="321" t="s">
        <v>10</v>
      </c>
      <c r="H142" s="716">
        <f>H143</f>
        <v>0</v>
      </c>
      <c r="I142" s="584">
        <f>I143</f>
        <v>0</v>
      </c>
      <c r="J142" s="584">
        <f>J143</f>
        <v>0</v>
      </c>
      <c r="K142" s="717">
        <f>K143</f>
        <v>0</v>
      </c>
      <c r="L142" s="666"/>
      <c r="M142" s="658"/>
      <c r="N142" s="586"/>
    </row>
    <row r="143" spans="1:14" s="11" customFormat="1" ht="15">
      <c r="A143" s="388"/>
      <c r="B143" s="277" t="s">
        <v>320</v>
      </c>
      <c r="C143" s="790"/>
      <c r="D143" s="790"/>
      <c r="E143" s="389"/>
      <c r="F143" s="389"/>
      <c r="G143" s="389"/>
      <c r="H143" s="718">
        <f>430+21.6-451.6</f>
        <v>0</v>
      </c>
      <c r="I143" s="719">
        <v>0</v>
      </c>
      <c r="J143" s="719"/>
      <c r="K143" s="720">
        <f>H143+I143</f>
        <v>0</v>
      </c>
      <c r="L143" s="666"/>
      <c r="M143" s="658"/>
      <c r="N143" s="586"/>
    </row>
    <row r="144" spans="1:14" s="11" customFormat="1" ht="15">
      <c r="A144" s="496" t="s">
        <v>327</v>
      </c>
      <c r="B144" s="259" t="s">
        <v>282</v>
      </c>
      <c r="C144" s="786" t="s">
        <v>16</v>
      </c>
      <c r="D144" s="786"/>
      <c r="E144" s="280" t="s">
        <v>153</v>
      </c>
      <c r="F144" s="280" t="s">
        <v>55</v>
      </c>
      <c r="G144" s="280" t="s">
        <v>114</v>
      </c>
      <c r="H144" s="721">
        <f>H145</f>
        <v>366.5</v>
      </c>
      <c r="I144" s="722">
        <f>I145</f>
        <v>0</v>
      </c>
      <c r="J144" s="722">
        <v>0</v>
      </c>
      <c r="K144" s="723">
        <f>H144+I144</f>
        <v>366.5</v>
      </c>
      <c r="L144" s="655">
        <f>L145</f>
        <v>366.5</v>
      </c>
      <c r="M144" s="656">
        <f t="shared" si="6"/>
        <v>100</v>
      </c>
      <c r="N144" s="586"/>
    </row>
    <row r="145" spans="1:14" s="11" customFormat="1" ht="71.25" customHeight="1">
      <c r="A145" s="497"/>
      <c r="B145" s="340" t="s">
        <v>281</v>
      </c>
      <c r="C145" s="454"/>
      <c r="D145" s="454"/>
      <c r="E145" s="299"/>
      <c r="F145" s="299"/>
      <c r="G145" s="299"/>
      <c r="H145" s="714">
        <f>26.7+339.8</f>
        <v>366.5</v>
      </c>
      <c r="I145" s="714">
        <v>0</v>
      </c>
      <c r="J145" s="714"/>
      <c r="K145" s="715">
        <f>I145+H145</f>
        <v>366.5</v>
      </c>
      <c r="L145" s="666">
        <v>366.5</v>
      </c>
      <c r="M145" s="658">
        <f t="shared" si="6"/>
        <v>100</v>
      </c>
      <c r="N145" s="586"/>
    </row>
    <row r="146" spans="1:14" s="11" customFormat="1" ht="23.25" customHeight="1">
      <c r="A146" s="388" t="s">
        <v>342</v>
      </c>
      <c r="B146" s="274" t="s">
        <v>343</v>
      </c>
      <c r="C146" s="812" t="s">
        <v>16</v>
      </c>
      <c r="D146" s="813"/>
      <c r="E146" s="321" t="s">
        <v>341</v>
      </c>
      <c r="F146" s="321" t="s">
        <v>55</v>
      </c>
      <c r="G146" s="321" t="s">
        <v>10</v>
      </c>
      <c r="H146" s="722">
        <f>H147</f>
        <v>1300</v>
      </c>
      <c r="I146" s="722">
        <f>I147</f>
        <v>0</v>
      </c>
      <c r="J146" s="722"/>
      <c r="K146" s="723">
        <f>K147</f>
        <v>1300</v>
      </c>
      <c r="L146" s="655">
        <f>L147</f>
        <v>1299.8</v>
      </c>
      <c r="M146" s="656">
        <f t="shared" si="6"/>
        <v>99.98461538461538</v>
      </c>
      <c r="N146" s="586"/>
    </row>
    <row r="147" spans="1:14" s="11" customFormat="1" ht="26.25" customHeight="1">
      <c r="A147" s="496"/>
      <c r="B147" s="263" t="s">
        <v>344</v>
      </c>
      <c r="C147" s="872"/>
      <c r="D147" s="873"/>
      <c r="E147" s="273"/>
      <c r="F147" s="273"/>
      <c r="G147" s="273"/>
      <c r="H147" s="711">
        <v>1300</v>
      </c>
      <c r="I147" s="711">
        <v>0</v>
      </c>
      <c r="J147" s="711"/>
      <c r="K147" s="724">
        <f>H147</f>
        <v>1300</v>
      </c>
      <c r="L147" s="666">
        <v>1299.8</v>
      </c>
      <c r="M147" s="658">
        <f t="shared" si="6"/>
        <v>99.98461538461538</v>
      </c>
      <c r="N147" s="586"/>
    </row>
    <row r="148" spans="1:14" s="11" customFormat="1" ht="28.5" customHeight="1">
      <c r="A148" s="388" t="s">
        <v>363</v>
      </c>
      <c r="B148" s="274" t="s">
        <v>366</v>
      </c>
      <c r="C148" s="812" t="s">
        <v>16</v>
      </c>
      <c r="D148" s="813"/>
      <c r="E148" s="321" t="s">
        <v>77</v>
      </c>
      <c r="F148" s="321" t="s">
        <v>55</v>
      </c>
      <c r="G148" s="321" t="s">
        <v>10</v>
      </c>
      <c r="H148" s="722">
        <f>H149+H150+H151</f>
        <v>2676.4</v>
      </c>
      <c r="I148" s="722">
        <f>I149+I150+I151</f>
        <v>0</v>
      </c>
      <c r="J148" s="722"/>
      <c r="K148" s="723">
        <f>H148+I148</f>
        <v>2676.4</v>
      </c>
      <c r="L148" s="655">
        <f>L149+L150</f>
        <v>2368.8</v>
      </c>
      <c r="M148" s="656">
        <f t="shared" si="6"/>
        <v>88.5069496338365</v>
      </c>
      <c r="N148" s="586"/>
    </row>
    <row r="149" spans="1:14" s="11" customFormat="1" ht="18.75" customHeight="1">
      <c r="A149" s="820"/>
      <c r="B149" s="260" t="s">
        <v>364</v>
      </c>
      <c r="C149" s="928"/>
      <c r="D149" s="929"/>
      <c r="E149" s="294"/>
      <c r="F149" s="294"/>
      <c r="G149" s="294"/>
      <c r="H149" s="725">
        <v>863.7</v>
      </c>
      <c r="I149" s="725">
        <v>0</v>
      </c>
      <c r="J149" s="725"/>
      <c r="K149" s="726">
        <f>H149</f>
        <v>863.7</v>
      </c>
      <c r="L149" s="727">
        <v>863.7</v>
      </c>
      <c r="M149" s="668">
        <f t="shared" si="6"/>
        <v>100</v>
      </c>
      <c r="N149" s="625"/>
    </row>
    <row r="150" spans="1:14" s="11" customFormat="1" ht="18.75" customHeight="1">
      <c r="A150" s="788"/>
      <c r="B150" s="301" t="s">
        <v>367</v>
      </c>
      <c r="C150" s="433"/>
      <c r="D150" s="434"/>
      <c r="E150" s="290"/>
      <c r="F150" s="290"/>
      <c r="G150" s="290"/>
      <c r="H150" s="728">
        <v>1512.7</v>
      </c>
      <c r="I150" s="728">
        <v>0</v>
      </c>
      <c r="J150" s="728"/>
      <c r="K150" s="729">
        <f>H150+I150</f>
        <v>1512.7</v>
      </c>
      <c r="L150" s="730">
        <v>1505.1</v>
      </c>
      <c r="M150" s="731">
        <f t="shared" si="6"/>
        <v>99.49758709592119</v>
      </c>
      <c r="N150" s="628"/>
    </row>
    <row r="151" spans="1:14" s="11" customFormat="1" ht="53.25" thickBot="1">
      <c r="A151" s="789"/>
      <c r="B151" s="390" t="s">
        <v>403</v>
      </c>
      <c r="C151" s="391"/>
      <c r="D151" s="392"/>
      <c r="E151" s="393"/>
      <c r="F151" s="393"/>
      <c r="G151" s="393"/>
      <c r="H151" s="732">
        <v>300</v>
      </c>
      <c r="I151" s="732">
        <v>0</v>
      </c>
      <c r="J151" s="732"/>
      <c r="K151" s="733">
        <f>H151+I151</f>
        <v>300</v>
      </c>
      <c r="L151" s="674"/>
      <c r="M151" s="675">
        <f t="shared" si="6"/>
        <v>0</v>
      </c>
      <c r="N151" s="631" t="s">
        <v>432</v>
      </c>
    </row>
    <row r="152" spans="1:14" s="11" customFormat="1" ht="21.75" customHeight="1" thickBot="1">
      <c r="A152" s="486"/>
      <c r="B152" s="49" t="s">
        <v>97</v>
      </c>
      <c r="C152" s="922" t="s">
        <v>16</v>
      </c>
      <c r="D152" s="923"/>
      <c r="E152" s="330"/>
      <c r="F152" s="330"/>
      <c r="G152" s="330"/>
      <c r="H152" s="50">
        <f>H108+H112+H118+H121+H124+H127+H132+H135+H138+H140+H142+H144+H146+H148</f>
        <v>18263.8</v>
      </c>
      <c r="I152" s="50">
        <f>I108+I112+I118+I121+I124+I127+I132+I135+I138</f>
        <v>2759.8999999999996</v>
      </c>
      <c r="J152" s="50" t="e">
        <f>J135+#REF!</f>
        <v>#REF!</v>
      </c>
      <c r="K152" s="549">
        <f>H152+I152</f>
        <v>21023.699999999997</v>
      </c>
      <c r="L152" s="632">
        <f>L108+L112+L118+L121+L124+L127+L132+L135+L138+L140+L142+L144+L146+L148</f>
        <v>20692.299999999996</v>
      </c>
      <c r="M152" s="670">
        <f t="shared" si="6"/>
        <v>98.42368374738984</v>
      </c>
      <c r="N152" s="633"/>
    </row>
    <row r="153" spans="1:14" s="11" customFormat="1" ht="24" customHeight="1">
      <c r="A153" s="172" t="s">
        <v>34</v>
      </c>
      <c r="B153" s="921" t="s">
        <v>6</v>
      </c>
      <c r="C153" s="921"/>
      <c r="D153" s="921"/>
      <c r="E153" s="921"/>
      <c r="F153" s="921"/>
      <c r="G153" s="921"/>
      <c r="H153" s="173"/>
      <c r="I153" s="173"/>
      <c r="J153" s="173"/>
      <c r="K153" s="545"/>
      <c r="L153" s="626"/>
      <c r="M153" s="598"/>
      <c r="N153" s="627"/>
    </row>
    <row r="154" spans="1:14" s="11" customFormat="1" ht="27" customHeight="1">
      <c r="A154" s="157" t="s">
        <v>176</v>
      </c>
      <c r="B154" s="158" t="s">
        <v>226</v>
      </c>
      <c r="C154" s="786" t="s">
        <v>16</v>
      </c>
      <c r="D154" s="786"/>
      <c r="E154" s="280" t="s">
        <v>300</v>
      </c>
      <c r="F154" s="280" t="s">
        <v>55</v>
      </c>
      <c r="G154" s="280" t="s">
        <v>10</v>
      </c>
      <c r="H154" s="176">
        <f>587-587</f>
        <v>0</v>
      </c>
      <c r="I154" s="678">
        <f>I155+I156+I157</f>
        <v>1284.4</v>
      </c>
      <c r="J154" s="678">
        <v>0</v>
      </c>
      <c r="K154" s="555">
        <f aca="true" t="shared" si="10" ref="K154:K174">H154+I154</f>
        <v>1284.4</v>
      </c>
      <c r="L154" s="679">
        <f>L155</f>
        <v>1284.4</v>
      </c>
      <c r="M154" s="671">
        <f aca="true" t="shared" si="11" ref="M154:M213">L154/K154*100</f>
        <v>100</v>
      </c>
      <c r="N154" s="586"/>
    </row>
    <row r="155" spans="1:14" s="11" customFormat="1" ht="60" customHeight="1">
      <c r="A155" s="490"/>
      <c r="B155" s="262" t="s">
        <v>388</v>
      </c>
      <c r="C155" s="454"/>
      <c r="D155" s="454"/>
      <c r="E155" s="299"/>
      <c r="F155" s="299"/>
      <c r="G155" s="299"/>
      <c r="H155" s="179"/>
      <c r="I155" s="680">
        <f>1559.5-275.1</f>
        <v>1284.4</v>
      </c>
      <c r="J155" s="680"/>
      <c r="K155" s="706">
        <f t="shared" si="10"/>
        <v>1284.4</v>
      </c>
      <c r="L155" s="700">
        <v>1284.4</v>
      </c>
      <c r="M155" s="701">
        <f t="shared" si="11"/>
        <v>100</v>
      </c>
      <c r="N155" s="629"/>
    </row>
    <row r="156" spans="1:14" s="11" customFormat="1" ht="15" customHeight="1">
      <c r="A156" s="490"/>
      <c r="B156" s="181" t="s">
        <v>208</v>
      </c>
      <c r="C156" s="886"/>
      <c r="D156" s="886"/>
      <c r="E156" s="295"/>
      <c r="F156" s="295"/>
      <c r="G156" s="295"/>
      <c r="H156" s="182"/>
      <c r="I156" s="182"/>
      <c r="J156" s="182"/>
      <c r="K156" s="547">
        <f t="shared" si="10"/>
        <v>0</v>
      </c>
      <c r="L156" s="634"/>
      <c r="M156" s="635"/>
      <c r="N156" s="636"/>
    </row>
    <row r="157" spans="1:14" s="11" customFormat="1" ht="15">
      <c r="A157" s="490"/>
      <c r="B157" s="181" t="s">
        <v>209</v>
      </c>
      <c r="C157" s="887"/>
      <c r="D157" s="887"/>
      <c r="E157" s="290"/>
      <c r="F157" s="290"/>
      <c r="G157" s="290"/>
      <c r="H157" s="185"/>
      <c r="I157" s="185"/>
      <c r="J157" s="185"/>
      <c r="K157" s="546">
        <f t="shared" si="10"/>
        <v>0</v>
      </c>
      <c r="L157" s="626"/>
      <c r="M157" s="598"/>
      <c r="N157" s="627"/>
    </row>
    <row r="158" spans="1:14" s="11" customFormat="1" ht="30.75" customHeight="1">
      <c r="A158" s="157" t="s">
        <v>48</v>
      </c>
      <c r="B158" s="158" t="s">
        <v>243</v>
      </c>
      <c r="C158" s="786" t="s">
        <v>16</v>
      </c>
      <c r="D158" s="786"/>
      <c r="E158" s="280"/>
      <c r="F158" s="280" t="s">
        <v>55</v>
      </c>
      <c r="G158" s="280" t="s">
        <v>10</v>
      </c>
      <c r="H158" s="678">
        <f>H159+H161+H160+H162</f>
        <v>61.300000000000054</v>
      </c>
      <c r="I158" s="678">
        <f>I159+I161</f>
        <v>1067.3000000000002</v>
      </c>
      <c r="J158" s="678">
        <v>0</v>
      </c>
      <c r="K158" s="555">
        <f t="shared" si="10"/>
        <v>1128.6000000000001</v>
      </c>
      <c r="L158" s="679">
        <f>L159+L160+L161+L162</f>
        <v>1067.3</v>
      </c>
      <c r="M158" s="671">
        <f t="shared" si="11"/>
        <v>94.56849193691298</v>
      </c>
      <c r="N158" s="586"/>
    </row>
    <row r="159" spans="1:14" s="11" customFormat="1" ht="18" customHeight="1">
      <c r="A159" s="229"/>
      <c r="B159" s="337" t="s">
        <v>180</v>
      </c>
      <c r="C159" s="454"/>
      <c r="D159" s="454"/>
      <c r="E159" s="343" t="s">
        <v>300</v>
      </c>
      <c r="F159" s="299"/>
      <c r="G159" s="299"/>
      <c r="H159" s="680">
        <f>762.7-762.7</f>
        <v>0</v>
      </c>
      <c r="I159" s="680">
        <v>538.6</v>
      </c>
      <c r="J159" s="680"/>
      <c r="K159" s="681">
        <f t="shared" si="10"/>
        <v>538.6</v>
      </c>
      <c r="L159" s="682">
        <v>538.6</v>
      </c>
      <c r="M159" s="683">
        <f t="shared" si="11"/>
        <v>100</v>
      </c>
      <c r="N159" s="625"/>
    </row>
    <row r="160" spans="1:14" s="11" customFormat="1" ht="18" customHeight="1">
      <c r="A160" s="489"/>
      <c r="B160" s="895" t="s">
        <v>221</v>
      </c>
      <c r="C160" s="893"/>
      <c r="D160" s="894"/>
      <c r="E160" s="332" t="s">
        <v>116</v>
      </c>
      <c r="F160" s="331"/>
      <c r="G160" s="331"/>
      <c r="H160" s="684">
        <f>416.8-123.6-14.7-96.1-39.9-95.9</f>
        <v>46.60000000000005</v>
      </c>
      <c r="I160" s="684"/>
      <c r="J160" s="684"/>
      <c r="K160" s="685">
        <f t="shared" si="10"/>
        <v>46.60000000000005</v>
      </c>
      <c r="L160" s="686"/>
      <c r="M160" s="687">
        <f t="shared" si="11"/>
        <v>0</v>
      </c>
      <c r="N160" s="628" t="s">
        <v>430</v>
      </c>
    </row>
    <row r="161" spans="1:14" s="11" customFormat="1" ht="18.75" customHeight="1">
      <c r="A161" s="489"/>
      <c r="B161" s="895"/>
      <c r="C161" s="344"/>
      <c r="D161" s="345"/>
      <c r="E161" s="332" t="s">
        <v>300</v>
      </c>
      <c r="F161" s="331"/>
      <c r="G161" s="331"/>
      <c r="H161" s="684"/>
      <c r="I161" s="684">
        <f>739.4-210.7</f>
        <v>528.7</v>
      </c>
      <c r="J161" s="684"/>
      <c r="K161" s="685">
        <f t="shared" si="10"/>
        <v>528.7</v>
      </c>
      <c r="L161" s="686">
        <v>514</v>
      </c>
      <c r="M161" s="687">
        <f t="shared" si="11"/>
        <v>97.21959523359182</v>
      </c>
      <c r="N161" s="628"/>
    </row>
    <row r="162" spans="1:14" s="11" customFormat="1" ht="18.75" customHeight="1">
      <c r="A162" s="488"/>
      <c r="B162" s="281" t="s">
        <v>339</v>
      </c>
      <c r="C162" s="394"/>
      <c r="D162" s="395"/>
      <c r="E162" s="396" t="s">
        <v>116</v>
      </c>
      <c r="F162" s="397"/>
      <c r="G162" s="397"/>
      <c r="H162" s="688">
        <v>14.7</v>
      </c>
      <c r="I162" s="688">
        <v>0</v>
      </c>
      <c r="J162" s="688"/>
      <c r="K162" s="689">
        <f t="shared" si="10"/>
        <v>14.7</v>
      </c>
      <c r="L162" s="690">
        <v>14.7</v>
      </c>
      <c r="M162" s="691">
        <f t="shared" si="11"/>
        <v>100</v>
      </c>
      <c r="N162" s="627"/>
    </row>
    <row r="163" spans="1:14" s="11" customFormat="1" ht="27.75" customHeight="1">
      <c r="A163" s="157" t="s">
        <v>117</v>
      </c>
      <c r="B163" s="158" t="s">
        <v>245</v>
      </c>
      <c r="C163" s="786" t="s">
        <v>16</v>
      </c>
      <c r="D163" s="786"/>
      <c r="E163" s="280" t="s">
        <v>246</v>
      </c>
      <c r="F163" s="280" t="s">
        <v>55</v>
      </c>
      <c r="G163" s="280" t="s">
        <v>10</v>
      </c>
      <c r="H163" s="678">
        <f>H164</f>
        <v>525</v>
      </c>
      <c r="I163" s="678">
        <f>I164</f>
        <v>0</v>
      </c>
      <c r="J163" s="678">
        <v>0</v>
      </c>
      <c r="K163" s="555">
        <f t="shared" si="10"/>
        <v>525</v>
      </c>
      <c r="L163" s="679">
        <f>L164</f>
        <v>524.7</v>
      </c>
      <c r="M163" s="692">
        <f t="shared" si="11"/>
        <v>99.94285714285715</v>
      </c>
      <c r="N163" s="586"/>
    </row>
    <row r="164" spans="1:14" s="11" customFormat="1" ht="24" customHeight="1">
      <c r="A164" s="167"/>
      <c r="B164" s="260" t="s">
        <v>236</v>
      </c>
      <c r="C164" s="871"/>
      <c r="D164" s="871"/>
      <c r="E164" s="294"/>
      <c r="F164" s="294"/>
      <c r="G164" s="294"/>
      <c r="H164" s="693">
        <v>525</v>
      </c>
      <c r="I164" s="693">
        <v>0</v>
      </c>
      <c r="J164" s="693"/>
      <c r="K164" s="694">
        <f t="shared" si="10"/>
        <v>525</v>
      </c>
      <c r="L164" s="695">
        <v>524.7</v>
      </c>
      <c r="M164" s="692">
        <f t="shared" si="11"/>
        <v>99.94285714285715</v>
      </c>
      <c r="N164" s="586"/>
    </row>
    <row r="165" spans="1:14" s="11" customFormat="1" ht="31.5" customHeight="1">
      <c r="A165" s="157" t="s">
        <v>148</v>
      </c>
      <c r="B165" s="274" t="s">
        <v>244</v>
      </c>
      <c r="C165" s="786" t="s">
        <v>16</v>
      </c>
      <c r="D165" s="786"/>
      <c r="E165" s="280" t="s">
        <v>181</v>
      </c>
      <c r="F165" s="280" t="s">
        <v>55</v>
      </c>
      <c r="G165" s="280" t="s">
        <v>10</v>
      </c>
      <c r="H165" s="678">
        <f>H166</f>
        <v>74</v>
      </c>
      <c r="I165" s="678">
        <f>I166</f>
        <v>0</v>
      </c>
      <c r="J165" s="678">
        <v>0</v>
      </c>
      <c r="K165" s="555">
        <f t="shared" si="10"/>
        <v>74</v>
      </c>
      <c r="L165" s="679">
        <f>L166</f>
        <v>74</v>
      </c>
      <c r="M165" s="692">
        <f t="shared" si="11"/>
        <v>100</v>
      </c>
      <c r="N165" s="586"/>
    </row>
    <row r="166" spans="1:14" s="11" customFormat="1" ht="31.5" customHeight="1">
      <c r="A166" s="162"/>
      <c r="B166" s="277" t="s">
        <v>210</v>
      </c>
      <c r="C166" s="902"/>
      <c r="D166" s="902"/>
      <c r="E166" s="273"/>
      <c r="F166" s="273"/>
      <c r="G166" s="273"/>
      <c r="H166" s="696">
        <f>143.3-69.4+0.1</f>
        <v>74</v>
      </c>
      <c r="I166" s="696">
        <v>0</v>
      </c>
      <c r="J166" s="696"/>
      <c r="K166" s="697">
        <f t="shared" si="10"/>
        <v>74</v>
      </c>
      <c r="L166" s="695">
        <v>74</v>
      </c>
      <c r="M166" s="692">
        <f t="shared" si="11"/>
        <v>100</v>
      </c>
      <c r="N166" s="586"/>
    </row>
    <row r="167" spans="1:14" s="11" customFormat="1" ht="36.75" customHeight="1">
      <c r="A167" s="157" t="s">
        <v>232</v>
      </c>
      <c r="B167" s="274" t="s">
        <v>227</v>
      </c>
      <c r="C167" s="786" t="s">
        <v>16</v>
      </c>
      <c r="D167" s="786"/>
      <c r="E167" s="280" t="s">
        <v>178</v>
      </c>
      <c r="F167" s="280" t="s">
        <v>55</v>
      </c>
      <c r="G167" s="280" t="s">
        <v>10</v>
      </c>
      <c r="H167" s="678">
        <f>H168</f>
        <v>0</v>
      </c>
      <c r="I167" s="678">
        <f>I168</f>
        <v>0</v>
      </c>
      <c r="J167" s="678">
        <v>0</v>
      </c>
      <c r="K167" s="555">
        <f t="shared" si="10"/>
        <v>0</v>
      </c>
      <c r="L167" s="695"/>
      <c r="M167" s="692"/>
      <c r="N167" s="586"/>
    </row>
    <row r="168" spans="1:14" s="11" customFormat="1" ht="20.25" customHeight="1">
      <c r="A168" s="167"/>
      <c r="B168" s="275" t="s">
        <v>237</v>
      </c>
      <c r="C168" s="871"/>
      <c r="D168" s="871"/>
      <c r="E168" s="294"/>
      <c r="F168" s="294"/>
      <c r="G168" s="294"/>
      <c r="H168" s="693">
        <f>1246.6-459.1-787.5</f>
        <v>0</v>
      </c>
      <c r="I168" s="693">
        <v>0</v>
      </c>
      <c r="J168" s="693"/>
      <c r="K168" s="698">
        <f t="shared" si="10"/>
        <v>0</v>
      </c>
      <c r="L168" s="695"/>
      <c r="M168" s="692"/>
      <c r="N168" s="586"/>
    </row>
    <row r="169" spans="1:14" s="11" customFormat="1" ht="27">
      <c r="A169" s="157" t="s">
        <v>333</v>
      </c>
      <c r="B169" s="274" t="s">
        <v>336</v>
      </c>
      <c r="C169" s="786" t="s">
        <v>16</v>
      </c>
      <c r="D169" s="786"/>
      <c r="E169" s="280" t="s">
        <v>337</v>
      </c>
      <c r="F169" s="280" t="s">
        <v>55</v>
      </c>
      <c r="G169" s="280" t="s">
        <v>10</v>
      </c>
      <c r="H169" s="678">
        <f>H170+H171</f>
        <v>123.6</v>
      </c>
      <c r="I169" s="678">
        <f>I170+I171</f>
        <v>0</v>
      </c>
      <c r="J169" s="678">
        <f>J170+J171</f>
        <v>0</v>
      </c>
      <c r="K169" s="699">
        <f t="shared" si="10"/>
        <v>123.6</v>
      </c>
      <c r="L169" s="679">
        <f>L170+L171</f>
        <v>123.6</v>
      </c>
      <c r="M169" s="692">
        <f t="shared" si="11"/>
        <v>100</v>
      </c>
      <c r="N169" s="586"/>
    </row>
    <row r="170" spans="1:14" s="11" customFormat="1" ht="27">
      <c r="A170" s="167"/>
      <c r="B170" s="275" t="s">
        <v>334</v>
      </c>
      <c r="C170" s="871"/>
      <c r="D170" s="871"/>
      <c r="E170" s="294"/>
      <c r="F170" s="294"/>
      <c r="G170" s="294"/>
      <c r="H170" s="693">
        <v>44.1</v>
      </c>
      <c r="I170" s="693"/>
      <c r="J170" s="693"/>
      <c r="K170" s="698">
        <f t="shared" si="10"/>
        <v>44.1</v>
      </c>
      <c r="L170" s="700">
        <v>44.1</v>
      </c>
      <c r="M170" s="701">
        <f t="shared" si="11"/>
        <v>100</v>
      </c>
      <c r="N170" s="629"/>
    </row>
    <row r="171" spans="1:14" s="11" customFormat="1" ht="27">
      <c r="A171" s="487"/>
      <c r="B171" s="426" t="s">
        <v>335</v>
      </c>
      <c r="C171" s="897"/>
      <c r="D171" s="897"/>
      <c r="E171" s="290"/>
      <c r="F171" s="290"/>
      <c r="G171" s="290"/>
      <c r="H171" s="702">
        <v>79.5</v>
      </c>
      <c r="I171" s="702"/>
      <c r="J171" s="702"/>
      <c r="K171" s="703">
        <f t="shared" si="10"/>
        <v>79.5</v>
      </c>
      <c r="L171" s="690">
        <v>79.5</v>
      </c>
      <c r="M171" s="691">
        <f t="shared" si="11"/>
        <v>100</v>
      </c>
      <c r="N171" s="627"/>
    </row>
    <row r="172" spans="1:14" s="11" customFormat="1" ht="27">
      <c r="A172" s="157" t="s">
        <v>375</v>
      </c>
      <c r="B172" s="274" t="s">
        <v>376</v>
      </c>
      <c r="C172" s="786" t="s">
        <v>16</v>
      </c>
      <c r="D172" s="786"/>
      <c r="E172" s="280" t="s">
        <v>378</v>
      </c>
      <c r="F172" s="280" t="s">
        <v>55</v>
      </c>
      <c r="G172" s="280" t="s">
        <v>10</v>
      </c>
      <c r="H172" s="678">
        <f>H173</f>
        <v>2200</v>
      </c>
      <c r="I172" s="678">
        <f>I173</f>
        <v>0</v>
      </c>
      <c r="J172" s="678" t="e">
        <f>J173+J174</f>
        <v>#REF!</v>
      </c>
      <c r="K172" s="699">
        <f t="shared" si="10"/>
        <v>2200</v>
      </c>
      <c r="L172" s="679">
        <f>L173</f>
        <v>2145.3</v>
      </c>
      <c r="M172" s="671">
        <f t="shared" si="11"/>
        <v>97.51363636363637</v>
      </c>
      <c r="N172" s="586"/>
    </row>
    <row r="173" spans="1:14" s="11" customFormat="1" ht="15.75" thickBot="1">
      <c r="A173" s="229"/>
      <c r="B173" s="337" t="s">
        <v>377</v>
      </c>
      <c r="C173" s="454"/>
      <c r="D173" s="454"/>
      <c r="E173" s="299"/>
      <c r="F173" s="299"/>
      <c r="G173" s="299"/>
      <c r="H173" s="680">
        <f>1000+1200</f>
        <v>2200</v>
      </c>
      <c r="I173" s="680"/>
      <c r="J173" s="680"/>
      <c r="K173" s="681">
        <f t="shared" si="10"/>
        <v>2200</v>
      </c>
      <c r="L173" s="704">
        <v>2145.3</v>
      </c>
      <c r="M173" s="705">
        <f t="shared" si="11"/>
        <v>97.51363636363637</v>
      </c>
      <c r="N173" s="637"/>
    </row>
    <row r="174" spans="1:14" s="11" customFormat="1" ht="37.5" customHeight="1" thickBot="1">
      <c r="A174" s="498"/>
      <c r="B174" s="302" t="s">
        <v>98</v>
      </c>
      <c r="C174" s="896" t="s">
        <v>16</v>
      </c>
      <c r="D174" s="896"/>
      <c r="E174" s="303"/>
      <c r="F174" s="303"/>
      <c r="G174" s="303"/>
      <c r="H174" s="47">
        <f>H154+H158+H163+H165+H167+H169+H172</f>
        <v>2983.9</v>
      </c>
      <c r="I174" s="47">
        <f>I154+I158+I163+I165+I167+I169+I172</f>
        <v>2351.7000000000003</v>
      </c>
      <c r="J174" s="47" t="e">
        <f>J154+J158+#REF!+#REF!+J163+#REF!+#REF!+J165+J167+#REF!+#REF!+#REF!</f>
        <v>#REF!</v>
      </c>
      <c r="K174" s="551">
        <f t="shared" si="10"/>
        <v>5335.6</v>
      </c>
      <c r="L174" s="638">
        <f>L154+L158+L163+L165+L167+L169+L172</f>
        <v>5219.299999999999</v>
      </c>
      <c r="M174" s="677">
        <f t="shared" si="11"/>
        <v>97.82030137191691</v>
      </c>
      <c r="N174" s="631"/>
    </row>
    <row r="175" spans="1:14" s="11" customFormat="1" ht="27" customHeight="1" thickBot="1">
      <c r="A175" s="486"/>
      <c r="B175" s="49" t="s">
        <v>23</v>
      </c>
      <c r="C175" s="891" t="s">
        <v>53</v>
      </c>
      <c r="D175" s="892"/>
      <c r="E175" s="43"/>
      <c r="F175" s="43"/>
      <c r="G175" s="284"/>
      <c r="H175" s="285">
        <f>H106+H152+H174</f>
        <v>31759.9</v>
      </c>
      <c r="I175" s="285">
        <f>I106+I152+I174</f>
        <v>67355.3</v>
      </c>
      <c r="J175" s="285" t="e">
        <f>J106+J152+J174</f>
        <v>#REF!</v>
      </c>
      <c r="K175" s="552">
        <f>K106+K152+K174</f>
        <v>99115.2</v>
      </c>
      <c r="L175" s="632">
        <f>L106+L152+L174</f>
        <v>32699.499999999996</v>
      </c>
      <c r="M175" s="670">
        <f t="shared" si="11"/>
        <v>32.99140797778746</v>
      </c>
      <c r="N175" s="633"/>
    </row>
    <row r="176" spans="1:14" s="11" customFormat="1" ht="24" customHeight="1" thickBot="1">
      <c r="A176" s="499" t="s">
        <v>142</v>
      </c>
      <c r="B176" s="796" t="s">
        <v>213</v>
      </c>
      <c r="C176" s="796"/>
      <c r="D176" s="796"/>
      <c r="E176" s="796"/>
      <c r="F176" s="796"/>
      <c r="G176" s="265"/>
      <c r="H176" s="266"/>
      <c r="I176" s="266"/>
      <c r="J176" s="266"/>
      <c r="K176" s="553"/>
      <c r="L176" s="630"/>
      <c r="M176" s="601"/>
      <c r="N176" s="631"/>
    </row>
    <row r="177" spans="1:14" s="11" customFormat="1" ht="24" customHeight="1" thickBot="1">
      <c r="A177" s="198" t="s">
        <v>214</v>
      </c>
      <c r="B177" s="888" t="s">
        <v>215</v>
      </c>
      <c r="C177" s="889"/>
      <c r="D177" s="889"/>
      <c r="E177" s="889"/>
      <c r="F177" s="890"/>
      <c r="G177" s="265"/>
      <c r="H177" s="266"/>
      <c r="I177" s="266"/>
      <c r="J177" s="266"/>
      <c r="K177" s="553"/>
      <c r="L177" s="639"/>
      <c r="M177" s="607"/>
      <c r="N177" s="633"/>
    </row>
    <row r="178" spans="1:14" s="11" customFormat="1" ht="30.75" customHeight="1">
      <c r="A178" s="500" t="s">
        <v>38</v>
      </c>
      <c r="B178" s="267" t="s">
        <v>302</v>
      </c>
      <c r="C178" s="793" t="s">
        <v>216</v>
      </c>
      <c r="D178" s="793"/>
      <c r="E178" s="288" t="s">
        <v>228</v>
      </c>
      <c r="F178" s="288" t="s">
        <v>55</v>
      </c>
      <c r="G178" s="288" t="s">
        <v>10</v>
      </c>
      <c r="H178" s="268">
        <f>H179+H180</f>
        <v>420.79999999999995</v>
      </c>
      <c r="I178" s="268">
        <f>I179</f>
        <v>0</v>
      </c>
      <c r="J178" s="268">
        <v>0</v>
      </c>
      <c r="K178" s="542">
        <f>H178+I178</f>
        <v>420.79999999999995</v>
      </c>
      <c r="L178" s="672">
        <f>L179+L180</f>
        <v>420.8</v>
      </c>
      <c r="M178" s="673">
        <f t="shared" si="11"/>
        <v>100.00000000000003</v>
      </c>
      <c r="N178" s="627"/>
    </row>
    <row r="179" spans="1:14" s="11" customFormat="1" ht="17.25" customHeight="1">
      <c r="A179" s="501"/>
      <c r="B179" s="275" t="s">
        <v>301</v>
      </c>
      <c r="C179" s="900"/>
      <c r="D179" s="900"/>
      <c r="E179" s="283"/>
      <c r="F179" s="296"/>
      <c r="G179" s="296"/>
      <c r="H179" s="271">
        <f>97.4-4.7</f>
        <v>92.7</v>
      </c>
      <c r="I179" s="271">
        <f>I180</f>
        <v>0</v>
      </c>
      <c r="J179" s="176">
        <v>0</v>
      </c>
      <c r="K179" s="548">
        <f>H179+I179</f>
        <v>92.7</v>
      </c>
      <c r="L179" s="662">
        <v>92.7</v>
      </c>
      <c r="M179" s="663">
        <f t="shared" si="11"/>
        <v>100</v>
      </c>
      <c r="N179" s="629"/>
    </row>
    <row r="180" spans="1:14" s="11" customFormat="1" ht="27" thickBot="1">
      <c r="A180" s="502"/>
      <c r="B180" s="301" t="s">
        <v>218</v>
      </c>
      <c r="C180" s="901"/>
      <c r="D180" s="901"/>
      <c r="E180" s="300"/>
      <c r="F180" s="289"/>
      <c r="G180" s="289"/>
      <c r="H180" s="333">
        <f>416.4-88.3</f>
        <v>328.09999999999997</v>
      </c>
      <c r="I180" s="333">
        <v>0</v>
      </c>
      <c r="J180" s="339"/>
      <c r="K180" s="550">
        <f>H180+I180</f>
        <v>328.09999999999997</v>
      </c>
      <c r="L180" s="674">
        <v>328.1</v>
      </c>
      <c r="M180" s="675">
        <f t="shared" si="11"/>
        <v>100.00000000000003</v>
      </c>
      <c r="N180" s="631"/>
    </row>
    <row r="181" spans="1:14" s="11" customFormat="1" ht="33" customHeight="1" thickBot="1">
      <c r="A181" s="472"/>
      <c r="B181" s="302" t="s">
        <v>217</v>
      </c>
      <c r="C181" s="891" t="s">
        <v>216</v>
      </c>
      <c r="D181" s="892"/>
      <c r="E181" s="286"/>
      <c r="F181" s="286"/>
      <c r="G181" s="286"/>
      <c r="H181" s="47">
        <f>H178</f>
        <v>420.79999999999995</v>
      </c>
      <c r="I181" s="47">
        <f>I178</f>
        <v>0</v>
      </c>
      <c r="J181" s="261">
        <v>0</v>
      </c>
      <c r="K181" s="551">
        <f>H181+I181</f>
        <v>420.79999999999995</v>
      </c>
      <c r="L181" s="676">
        <f>L178</f>
        <v>420.8</v>
      </c>
      <c r="M181" s="670">
        <f t="shared" si="11"/>
        <v>100.00000000000003</v>
      </c>
      <c r="N181" s="633"/>
    </row>
    <row r="182" spans="1:14" s="11" customFormat="1" ht="33" customHeight="1">
      <c r="A182" s="500" t="s">
        <v>58</v>
      </c>
      <c r="B182" s="793" t="s">
        <v>167</v>
      </c>
      <c r="C182" s="793"/>
      <c r="D182" s="793"/>
      <c r="E182" s="793"/>
      <c r="F182" s="793"/>
      <c r="G182" s="256"/>
      <c r="H182" s="317"/>
      <c r="I182" s="317"/>
      <c r="J182" s="308"/>
      <c r="K182" s="640"/>
      <c r="L182" s="626"/>
      <c r="M182" s="598"/>
      <c r="N182" s="627"/>
    </row>
    <row r="183" spans="1:14" s="11" customFormat="1" ht="23.25" customHeight="1">
      <c r="A183" s="484"/>
      <c r="B183" s="794" t="s">
        <v>39</v>
      </c>
      <c r="C183" s="794"/>
      <c r="D183" s="794"/>
      <c r="E183" s="794"/>
      <c r="F183" s="794"/>
      <c r="G183" s="794"/>
      <c r="H183" s="312"/>
      <c r="I183" s="312"/>
      <c r="J183" s="308"/>
      <c r="K183" s="554"/>
      <c r="L183" s="587"/>
      <c r="M183" s="591"/>
      <c r="N183" s="586"/>
    </row>
    <row r="184" spans="1:14" s="11" customFormat="1" ht="33" customHeight="1">
      <c r="A184" s="157" t="s">
        <v>44</v>
      </c>
      <c r="B184" s="361" t="s">
        <v>259</v>
      </c>
      <c r="C184" s="790"/>
      <c r="D184" s="790"/>
      <c r="E184" s="321"/>
      <c r="F184" s="321"/>
      <c r="G184" s="321"/>
      <c r="H184" s="312">
        <f>H185+H186+H187+H188+H189</f>
        <v>5182.8</v>
      </c>
      <c r="I184" s="312">
        <f>I185+I186+I187+I188+I189</f>
        <v>1000</v>
      </c>
      <c r="J184" s="308"/>
      <c r="K184" s="555">
        <f aca="true" t="shared" si="12" ref="K184:K189">H184+I184</f>
        <v>6182.8</v>
      </c>
      <c r="L184" s="588">
        <f>L185+L186+L187+L188+L189</f>
        <v>6182.2</v>
      </c>
      <c r="M184" s="656">
        <f t="shared" si="11"/>
        <v>99.99029565892475</v>
      </c>
      <c r="N184" s="586"/>
    </row>
    <row r="185" spans="1:14" s="11" customFormat="1" ht="27.75" customHeight="1">
      <c r="A185" s="485"/>
      <c r="B185" s="398" t="s">
        <v>269</v>
      </c>
      <c r="C185" s="795" t="s">
        <v>160</v>
      </c>
      <c r="D185" s="795"/>
      <c r="E185" s="283" t="s">
        <v>72</v>
      </c>
      <c r="F185" s="283" t="s">
        <v>55</v>
      </c>
      <c r="G185" s="283" t="s">
        <v>10</v>
      </c>
      <c r="H185" s="399">
        <v>2907.5</v>
      </c>
      <c r="I185" s="399">
        <v>0</v>
      </c>
      <c r="J185" s="353"/>
      <c r="K185" s="556">
        <f t="shared" si="12"/>
        <v>2907.5</v>
      </c>
      <c r="L185" s="587">
        <v>2907.5</v>
      </c>
      <c r="M185" s="591">
        <f t="shared" si="11"/>
        <v>100</v>
      </c>
      <c r="N185" s="586"/>
    </row>
    <row r="186" spans="1:14" s="11" customFormat="1" ht="27.75" customHeight="1">
      <c r="A186" s="503"/>
      <c r="B186" s="422" t="s">
        <v>380</v>
      </c>
      <c r="C186" s="791" t="s">
        <v>50</v>
      </c>
      <c r="D186" s="792"/>
      <c r="E186" s="300" t="s">
        <v>379</v>
      </c>
      <c r="F186" s="300" t="s">
        <v>55</v>
      </c>
      <c r="G186" s="300" t="s">
        <v>10</v>
      </c>
      <c r="H186" s="423">
        <v>573.6</v>
      </c>
      <c r="I186" s="423">
        <v>0</v>
      </c>
      <c r="J186" s="424"/>
      <c r="K186" s="557">
        <f t="shared" si="12"/>
        <v>573.6</v>
      </c>
      <c r="L186" s="587">
        <v>573.6</v>
      </c>
      <c r="M186" s="591">
        <f t="shared" si="11"/>
        <v>100</v>
      </c>
      <c r="N186" s="586"/>
    </row>
    <row r="187" spans="1:14" s="11" customFormat="1" ht="27.75" customHeight="1">
      <c r="A187" s="503"/>
      <c r="B187" s="422" t="s">
        <v>389</v>
      </c>
      <c r="C187" s="791" t="s">
        <v>160</v>
      </c>
      <c r="D187" s="792"/>
      <c r="E187" s="300" t="s">
        <v>345</v>
      </c>
      <c r="F187" s="300" t="s">
        <v>55</v>
      </c>
      <c r="G187" s="300" t="s">
        <v>10</v>
      </c>
      <c r="H187" s="423">
        <v>0</v>
      </c>
      <c r="I187" s="423">
        <v>1000</v>
      </c>
      <c r="J187" s="424"/>
      <c r="K187" s="557">
        <f t="shared" si="12"/>
        <v>1000</v>
      </c>
      <c r="L187" s="587">
        <v>999.4</v>
      </c>
      <c r="M187" s="591">
        <f t="shared" si="11"/>
        <v>99.94</v>
      </c>
      <c r="N187" s="586"/>
    </row>
    <row r="188" spans="1:14" s="11" customFormat="1" ht="27.75" customHeight="1">
      <c r="A188" s="503"/>
      <c r="B188" s="422" t="s">
        <v>397</v>
      </c>
      <c r="C188" s="791" t="s">
        <v>160</v>
      </c>
      <c r="D188" s="792"/>
      <c r="E188" s="300" t="s">
        <v>72</v>
      </c>
      <c r="F188" s="300" t="s">
        <v>55</v>
      </c>
      <c r="G188" s="300" t="s">
        <v>10</v>
      </c>
      <c r="H188" s="423">
        <v>1701.7</v>
      </c>
      <c r="I188" s="423">
        <v>0</v>
      </c>
      <c r="J188" s="424"/>
      <c r="K188" s="557">
        <f t="shared" si="12"/>
        <v>1701.7</v>
      </c>
      <c r="L188" s="587">
        <v>1701.7</v>
      </c>
      <c r="M188" s="591">
        <f t="shared" si="11"/>
        <v>100</v>
      </c>
      <c r="N188" s="586"/>
    </row>
    <row r="189" spans="1:14" s="11" customFormat="1" ht="30.75" customHeight="1" thickBot="1">
      <c r="A189" s="198"/>
      <c r="B189" s="422" t="s">
        <v>400</v>
      </c>
      <c r="C189" s="791" t="s">
        <v>160</v>
      </c>
      <c r="D189" s="792"/>
      <c r="E189" s="300" t="s">
        <v>72</v>
      </c>
      <c r="F189" s="300" t="s">
        <v>55</v>
      </c>
      <c r="G189" s="300" t="s">
        <v>10</v>
      </c>
      <c r="H189" s="423">
        <f>1000-1000</f>
        <v>0</v>
      </c>
      <c r="I189" s="423">
        <v>0</v>
      </c>
      <c r="J189" s="424"/>
      <c r="K189" s="557">
        <f t="shared" si="12"/>
        <v>0</v>
      </c>
      <c r="L189" s="624"/>
      <c r="M189" s="595"/>
      <c r="N189" s="625"/>
    </row>
    <row r="190" spans="1:14" s="11" customFormat="1" ht="39" customHeight="1" thickBot="1">
      <c r="A190" s="499"/>
      <c r="B190" s="315" t="s">
        <v>168</v>
      </c>
      <c r="C190" s="510" t="s">
        <v>54</v>
      </c>
      <c r="D190" s="510"/>
      <c r="E190" s="363"/>
      <c r="F190" s="363"/>
      <c r="G190" s="363"/>
      <c r="H190" s="47">
        <f>H184</f>
        <v>5182.8</v>
      </c>
      <c r="I190" s="47">
        <f>I184</f>
        <v>1000</v>
      </c>
      <c r="J190" s="47">
        <f>J184</f>
        <v>0</v>
      </c>
      <c r="K190" s="551">
        <f>K184</f>
        <v>6182.8</v>
      </c>
      <c r="L190" s="632">
        <f>L184</f>
        <v>6182.2</v>
      </c>
      <c r="M190" s="670">
        <f t="shared" si="11"/>
        <v>99.99029565892475</v>
      </c>
      <c r="N190" s="633"/>
    </row>
    <row r="191" spans="1:14" s="12" customFormat="1" ht="19.5" customHeight="1">
      <c r="A191" s="198" t="s">
        <v>62</v>
      </c>
      <c r="B191" s="511" t="s">
        <v>43</v>
      </c>
      <c r="C191" s="512"/>
      <c r="D191" s="512"/>
      <c r="E191" s="512"/>
      <c r="F191" s="512"/>
      <c r="G191" s="480"/>
      <c r="H191" s="309"/>
      <c r="I191" s="309"/>
      <c r="J191" s="257"/>
      <c r="K191" s="558"/>
      <c r="L191" s="641"/>
      <c r="M191" s="598"/>
      <c r="N191" s="620"/>
    </row>
    <row r="192" spans="1:14" s="12" customFormat="1" ht="19.5" customHeight="1">
      <c r="A192" s="445" t="s">
        <v>46</v>
      </c>
      <c r="B192" s="481" t="s">
        <v>25</v>
      </c>
      <c r="C192" s="450"/>
      <c r="D192" s="450"/>
      <c r="E192" s="450"/>
      <c r="F192" s="450"/>
      <c r="G192" s="451"/>
      <c r="H192" s="310"/>
      <c r="I192" s="310"/>
      <c r="J192" s="258"/>
      <c r="K192" s="559"/>
      <c r="L192" s="589"/>
      <c r="M192" s="591"/>
      <c r="N192" s="585"/>
    </row>
    <row r="193" spans="1:14" s="11" customFormat="1" ht="21" customHeight="1">
      <c r="A193" s="157" t="s">
        <v>140</v>
      </c>
      <c r="B193" s="291" t="s">
        <v>256</v>
      </c>
      <c r="C193" s="509" t="s">
        <v>26</v>
      </c>
      <c r="D193" s="509"/>
      <c r="E193" s="291" t="s">
        <v>257</v>
      </c>
      <c r="F193" s="291" t="s">
        <v>55</v>
      </c>
      <c r="G193" s="291" t="s">
        <v>10</v>
      </c>
      <c r="H193" s="312">
        <f>H194</f>
        <v>118</v>
      </c>
      <c r="I193" s="312">
        <f>I194</f>
        <v>0</v>
      </c>
      <c r="J193" s="308"/>
      <c r="K193" s="555">
        <f>H193+I193</f>
        <v>118</v>
      </c>
      <c r="L193" s="588">
        <f>L194</f>
        <v>118</v>
      </c>
      <c r="M193" s="656">
        <f t="shared" si="11"/>
        <v>100</v>
      </c>
      <c r="N193" s="586"/>
    </row>
    <row r="194" spans="1:14" s="11" customFormat="1" ht="60" customHeight="1" thickBot="1">
      <c r="A194" s="444"/>
      <c r="B194" s="400" t="s">
        <v>258</v>
      </c>
      <c r="C194" s="534"/>
      <c r="D194" s="534"/>
      <c r="E194" s="401"/>
      <c r="F194" s="401"/>
      <c r="G194" s="401"/>
      <c r="H194" s="355">
        <v>118</v>
      </c>
      <c r="I194" s="355">
        <v>0</v>
      </c>
      <c r="J194" s="261"/>
      <c r="K194" s="560">
        <f>H194+I194</f>
        <v>118</v>
      </c>
      <c r="L194" s="727">
        <v>118</v>
      </c>
      <c r="M194" s="668">
        <f t="shared" si="11"/>
        <v>100</v>
      </c>
      <c r="N194" s="625"/>
    </row>
    <row r="195" spans="1:14" s="11" customFormat="1" ht="24.75" customHeight="1" thickBot="1">
      <c r="A195" s="504"/>
      <c r="B195" s="46" t="s">
        <v>105</v>
      </c>
      <c r="C195" s="796" t="s">
        <v>26</v>
      </c>
      <c r="D195" s="796"/>
      <c r="E195" s="287" t="s">
        <v>60</v>
      </c>
      <c r="F195" s="287" t="s">
        <v>55</v>
      </c>
      <c r="G195" s="287" t="s">
        <v>10</v>
      </c>
      <c r="H195" s="313">
        <f>H193</f>
        <v>118</v>
      </c>
      <c r="I195" s="313">
        <f>I193</f>
        <v>0</v>
      </c>
      <c r="J195" s="313">
        <f>J193</f>
        <v>0</v>
      </c>
      <c r="K195" s="561">
        <f>K193</f>
        <v>118</v>
      </c>
      <c r="L195" s="642">
        <f>L193</f>
        <v>118</v>
      </c>
      <c r="M195" s="670">
        <f t="shared" si="11"/>
        <v>100</v>
      </c>
      <c r="N195" s="633"/>
    </row>
    <row r="196" spans="1:14" s="11" customFormat="1" ht="24.75" customHeight="1">
      <c r="A196" s="445" t="s">
        <v>405</v>
      </c>
      <c r="B196" s="481" t="s">
        <v>404</v>
      </c>
      <c r="C196" s="450"/>
      <c r="D196" s="450"/>
      <c r="E196" s="450"/>
      <c r="F196" s="450"/>
      <c r="G196" s="451"/>
      <c r="H196" s="310"/>
      <c r="I196" s="310"/>
      <c r="J196" s="258"/>
      <c r="K196" s="559"/>
      <c r="L196" s="626"/>
      <c r="M196" s="598"/>
      <c r="N196" s="627"/>
    </row>
    <row r="197" spans="1:14" s="11" customFormat="1" ht="24.75" customHeight="1">
      <c r="A197" s="157" t="s">
        <v>406</v>
      </c>
      <c r="B197" s="291" t="s">
        <v>409</v>
      </c>
      <c r="C197" s="509" t="s">
        <v>26</v>
      </c>
      <c r="D197" s="509"/>
      <c r="E197" s="291" t="s">
        <v>408</v>
      </c>
      <c r="F197" s="291" t="s">
        <v>55</v>
      </c>
      <c r="G197" s="291" t="s">
        <v>10</v>
      </c>
      <c r="H197" s="312">
        <f>H198+H199</f>
        <v>500</v>
      </c>
      <c r="I197" s="312">
        <f>I198+I199</f>
        <v>1000</v>
      </c>
      <c r="J197" s="312">
        <f>J198+J199</f>
        <v>0</v>
      </c>
      <c r="K197" s="555">
        <f>K198+K199</f>
        <v>1500</v>
      </c>
      <c r="L197" s="588">
        <f>L198+L199</f>
        <v>1363.4</v>
      </c>
      <c r="M197" s="671">
        <f t="shared" si="11"/>
        <v>90.89333333333333</v>
      </c>
      <c r="N197" s="586"/>
    </row>
    <row r="198" spans="1:14" s="11" customFormat="1" ht="24.75" customHeight="1">
      <c r="A198" s="945"/>
      <c r="B198" s="943" t="s">
        <v>410</v>
      </c>
      <c r="C198" s="942" t="s">
        <v>26</v>
      </c>
      <c r="D198" s="942"/>
      <c r="E198" s="443" t="s">
        <v>408</v>
      </c>
      <c r="F198" s="443" t="s">
        <v>55</v>
      </c>
      <c r="G198" s="443" t="s">
        <v>10</v>
      </c>
      <c r="H198" s="458">
        <v>500</v>
      </c>
      <c r="I198" s="458">
        <v>0</v>
      </c>
      <c r="J198" s="308"/>
      <c r="K198" s="562">
        <f>H198+I198</f>
        <v>500</v>
      </c>
      <c r="L198" s="662">
        <v>363.4</v>
      </c>
      <c r="M198" s="663">
        <f t="shared" si="11"/>
        <v>72.68</v>
      </c>
      <c r="N198" s="629" t="s">
        <v>430</v>
      </c>
    </row>
    <row r="199" spans="1:14" s="11" customFormat="1" ht="24.75" customHeight="1" thickBot="1">
      <c r="A199" s="946"/>
      <c r="B199" s="944"/>
      <c r="C199" s="947" t="s">
        <v>26</v>
      </c>
      <c r="D199" s="948"/>
      <c r="E199" s="459" t="s">
        <v>415</v>
      </c>
      <c r="F199" s="459" t="s">
        <v>55</v>
      </c>
      <c r="G199" s="459" t="s">
        <v>10</v>
      </c>
      <c r="H199" s="460">
        <v>0</v>
      </c>
      <c r="I199" s="460">
        <v>1000</v>
      </c>
      <c r="J199" s="461"/>
      <c r="K199" s="563">
        <f>H199+I199</f>
        <v>1000</v>
      </c>
      <c r="L199" s="674">
        <v>1000</v>
      </c>
      <c r="M199" s="675">
        <f t="shared" si="11"/>
        <v>100</v>
      </c>
      <c r="N199" s="631"/>
    </row>
    <row r="200" spans="1:14" s="11" customFormat="1" ht="24.75" customHeight="1" thickBot="1">
      <c r="A200" s="504"/>
      <c r="B200" s="46" t="s">
        <v>407</v>
      </c>
      <c r="C200" s="796" t="s">
        <v>26</v>
      </c>
      <c r="D200" s="796"/>
      <c r="E200" s="287" t="s">
        <v>408</v>
      </c>
      <c r="F200" s="287" t="s">
        <v>55</v>
      </c>
      <c r="G200" s="287" t="s">
        <v>10</v>
      </c>
      <c r="H200" s="313">
        <f>H197</f>
        <v>500</v>
      </c>
      <c r="I200" s="313">
        <f>I197</f>
        <v>1000</v>
      </c>
      <c r="J200" s="313">
        <f>J197</f>
        <v>0</v>
      </c>
      <c r="K200" s="561">
        <f>K197</f>
        <v>1500</v>
      </c>
      <c r="L200" s="669">
        <f>L197</f>
        <v>1363.4</v>
      </c>
      <c r="M200" s="670">
        <f t="shared" si="11"/>
        <v>90.89333333333333</v>
      </c>
      <c r="N200" s="633"/>
    </row>
    <row r="201" spans="1:14" s="11" customFormat="1" ht="42" customHeight="1" thickBot="1">
      <c r="A201" s="504"/>
      <c r="B201" s="315" t="s">
        <v>45</v>
      </c>
      <c r="C201" s="510" t="s">
        <v>63</v>
      </c>
      <c r="D201" s="510"/>
      <c r="E201" s="402"/>
      <c r="F201" s="402"/>
      <c r="G201" s="402"/>
      <c r="H201" s="316">
        <f>H195+H200</f>
        <v>618</v>
      </c>
      <c r="I201" s="316">
        <f>I195+I200</f>
        <v>1000</v>
      </c>
      <c r="J201" s="316">
        <f>J195</f>
        <v>0</v>
      </c>
      <c r="K201" s="564">
        <f>H201+I201</f>
        <v>1618</v>
      </c>
      <c r="L201" s="643">
        <f>L195+L200</f>
        <v>1481.4</v>
      </c>
      <c r="M201" s="661">
        <f t="shared" si="11"/>
        <v>91.557478368356</v>
      </c>
      <c r="N201" s="633"/>
    </row>
    <row r="202" spans="1:14" s="12" customFormat="1" ht="24" customHeight="1">
      <c r="A202" s="446" t="s">
        <v>141</v>
      </c>
      <c r="B202" s="523" t="s">
        <v>47</v>
      </c>
      <c r="C202" s="523"/>
      <c r="D202" s="523"/>
      <c r="E202" s="523"/>
      <c r="F202" s="523"/>
      <c r="G202" s="269"/>
      <c r="H202" s="257"/>
      <c r="I202" s="257"/>
      <c r="J202" s="257"/>
      <c r="K202" s="565"/>
      <c r="L202" s="641"/>
      <c r="M202" s="598"/>
      <c r="N202" s="620"/>
    </row>
    <row r="203" spans="1:14" s="12" customFormat="1" ht="15">
      <c r="A203" s="157" t="s">
        <v>120</v>
      </c>
      <c r="B203" s="403" t="s">
        <v>413</v>
      </c>
      <c r="C203" s="899" t="s">
        <v>171</v>
      </c>
      <c r="D203" s="899"/>
      <c r="E203" s="404" t="s">
        <v>74</v>
      </c>
      <c r="F203" s="404" t="s">
        <v>55</v>
      </c>
      <c r="G203" s="404" t="s">
        <v>10</v>
      </c>
      <c r="H203" s="346">
        <f>H204+H205</f>
        <v>1869.9</v>
      </c>
      <c r="I203" s="346">
        <f>I204+I205</f>
        <v>0</v>
      </c>
      <c r="J203" s="346"/>
      <c r="K203" s="566">
        <f aca="true" t="shared" si="13" ref="K203:K213">H203+I203</f>
        <v>1869.9</v>
      </c>
      <c r="L203" s="655">
        <f>L204+L205</f>
        <v>1392.3</v>
      </c>
      <c r="M203" s="656">
        <f t="shared" si="11"/>
        <v>74.45852719396758</v>
      </c>
      <c r="N203" s="585"/>
    </row>
    <row r="204" spans="1:14" s="12" customFormat="1" ht="15">
      <c r="A204" s="820"/>
      <c r="B204" s="439" t="s">
        <v>412</v>
      </c>
      <c r="C204" s="938"/>
      <c r="D204" s="939"/>
      <c r="E204" s="440"/>
      <c r="F204" s="440"/>
      <c r="G204" s="440"/>
      <c r="H204" s="399">
        <v>1573</v>
      </c>
      <c r="I204" s="399"/>
      <c r="J204" s="399"/>
      <c r="K204" s="556">
        <f>H204+I204</f>
        <v>1573</v>
      </c>
      <c r="L204" s="662">
        <v>1392.3</v>
      </c>
      <c r="M204" s="663">
        <f t="shared" si="11"/>
        <v>88.51239669421487</v>
      </c>
      <c r="N204" s="785" t="s">
        <v>430</v>
      </c>
    </row>
    <row r="205" spans="1:14" s="12" customFormat="1" ht="62.25">
      <c r="A205" s="527"/>
      <c r="B205" s="462" t="s">
        <v>414</v>
      </c>
      <c r="C205" s="940"/>
      <c r="D205" s="941"/>
      <c r="E205" s="463"/>
      <c r="F205" s="463"/>
      <c r="G205" s="463"/>
      <c r="H205" s="423">
        <v>296.9</v>
      </c>
      <c r="I205" s="423">
        <v>0</v>
      </c>
      <c r="J205" s="423"/>
      <c r="K205" s="557">
        <f>H205+I205</f>
        <v>296.9</v>
      </c>
      <c r="L205" s="664"/>
      <c r="M205" s="665">
        <f t="shared" si="11"/>
        <v>0</v>
      </c>
      <c r="N205" s="644" t="s">
        <v>433</v>
      </c>
    </row>
    <row r="206" spans="1:14" s="12" customFormat="1" ht="15">
      <c r="A206" s="157" t="s">
        <v>260</v>
      </c>
      <c r="B206" s="405" t="s">
        <v>306</v>
      </c>
      <c r="C206" s="899" t="s">
        <v>171</v>
      </c>
      <c r="D206" s="899"/>
      <c r="E206" s="406" t="s">
        <v>74</v>
      </c>
      <c r="F206" s="406" t="s">
        <v>55</v>
      </c>
      <c r="G206" s="406"/>
      <c r="H206" s="347">
        <f>H207+H209+H208</f>
        <v>4789.400000000001</v>
      </c>
      <c r="I206" s="347">
        <f>I207+I209</f>
        <v>0</v>
      </c>
      <c r="J206" s="348"/>
      <c r="K206" s="567">
        <f t="shared" si="13"/>
        <v>4789.400000000001</v>
      </c>
      <c r="L206" s="655">
        <f>L207+L208+L209</f>
        <v>4789.400000000001</v>
      </c>
      <c r="M206" s="656">
        <f t="shared" si="11"/>
        <v>100</v>
      </c>
      <c r="N206" s="585"/>
    </row>
    <row r="207" spans="1:14" s="12" customFormat="1" ht="15">
      <c r="A207" s="820"/>
      <c r="B207" s="407" t="s">
        <v>305</v>
      </c>
      <c r="C207" s="408"/>
      <c r="D207" s="409"/>
      <c r="E207" s="410"/>
      <c r="F207" s="410"/>
      <c r="G207" s="410" t="s">
        <v>10</v>
      </c>
      <c r="H207" s="399">
        <f>3902.1+680-680</f>
        <v>3902.1000000000004</v>
      </c>
      <c r="I207" s="399">
        <v>0</v>
      </c>
      <c r="J207" s="399"/>
      <c r="K207" s="556">
        <f t="shared" si="13"/>
        <v>3902.1000000000004</v>
      </c>
      <c r="L207" s="727">
        <v>3902.1</v>
      </c>
      <c r="M207" s="668">
        <f t="shared" si="11"/>
        <v>99.99999999999999</v>
      </c>
      <c r="N207" s="782"/>
    </row>
    <row r="208" spans="1:14" s="12" customFormat="1" ht="30.75">
      <c r="A208" s="788"/>
      <c r="B208" s="464" t="s">
        <v>393</v>
      </c>
      <c r="C208" s="465"/>
      <c r="D208" s="466"/>
      <c r="E208" s="467"/>
      <c r="F208" s="467"/>
      <c r="G208" s="467" t="s">
        <v>10</v>
      </c>
      <c r="H208" s="458">
        <v>680</v>
      </c>
      <c r="I208" s="458">
        <v>0</v>
      </c>
      <c r="J208" s="458"/>
      <c r="K208" s="562">
        <f t="shared" si="13"/>
        <v>680</v>
      </c>
      <c r="L208" s="730">
        <v>680</v>
      </c>
      <c r="M208" s="731">
        <f t="shared" si="11"/>
        <v>100</v>
      </c>
      <c r="N208" s="783"/>
    </row>
    <row r="209" spans="1:14" s="12" customFormat="1" ht="30.75">
      <c r="A209" s="527"/>
      <c r="B209" s="411" t="s">
        <v>307</v>
      </c>
      <c r="C209" s="412"/>
      <c r="D209" s="413"/>
      <c r="E209" s="414"/>
      <c r="F209" s="414"/>
      <c r="G209" s="414" t="s">
        <v>114</v>
      </c>
      <c r="H209" s="415">
        <v>207.3</v>
      </c>
      <c r="I209" s="415">
        <v>0</v>
      </c>
      <c r="J209" s="415"/>
      <c r="K209" s="568">
        <f t="shared" si="13"/>
        <v>207.3</v>
      </c>
      <c r="L209" s="708">
        <v>207.3</v>
      </c>
      <c r="M209" s="665">
        <f t="shared" si="11"/>
        <v>100</v>
      </c>
      <c r="N209" s="620"/>
    </row>
    <row r="210" spans="1:14" s="12" customFormat="1" ht="15">
      <c r="A210" s="445" t="s">
        <v>270</v>
      </c>
      <c r="B210" s="405" t="s">
        <v>110</v>
      </c>
      <c r="C210" s="898" t="s">
        <v>171</v>
      </c>
      <c r="D210" s="898"/>
      <c r="E210" s="406" t="s">
        <v>74</v>
      </c>
      <c r="F210" s="406" t="s">
        <v>55</v>
      </c>
      <c r="G210" s="406" t="s">
        <v>10</v>
      </c>
      <c r="H210" s="347">
        <f>505+400+468.3+99+98.7</f>
        <v>1571</v>
      </c>
      <c r="I210" s="347">
        <v>0</v>
      </c>
      <c r="J210" s="348"/>
      <c r="K210" s="567">
        <f t="shared" si="13"/>
        <v>1571</v>
      </c>
      <c r="L210" s="655">
        <v>1467.2</v>
      </c>
      <c r="M210" s="656">
        <f t="shared" si="11"/>
        <v>93.39274347549332</v>
      </c>
      <c r="N210" s="585"/>
    </row>
    <row r="211" spans="1:14" s="12" customFormat="1" ht="62.25">
      <c r="A211" s="445" t="s">
        <v>356</v>
      </c>
      <c r="B211" s="405" t="s">
        <v>361</v>
      </c>
      <c r="C211" s="452" t="s">
        <v>171</v>
      </c>
      <c r="D211" s="453"/>
      <c r="E211" s="406" t="s">
        <v>74</v>
      </c>
      <c r="F211" s="406" t="s">
        <v>55</v>
      </c>
      <c r="G211" s="406" t="s">
        <v>114</v>
      </c>
      <c r="H211" s="347">
        <v>126.5</v>
      </c>
      <c r="I211" s="347">
        <v>0</v>
      </c>
      <c r="J211" s="347"/>
      <c r="K211" s="567">
        <f t="shared" si="13"/>
        <v>126.5</v>
      </c>
      <c r="L211" s="657"/>
      <c r="M211" s="658">
        <f t="shared" si="11"/>
        <v>0</v>
      </c>
      <c r="N211" s="578" t="s">
        <v>434</v>
      </c>
    </row>
    <row r="212" spans="1:14" s="12" customFormat="1" ht="63" thickBot="1">
      <c r="A212" s="505" t="s">
        <v>386</v>
      </c>
      <c r="B212" s="416" t="s">
        <v>387</v>
      </c>
      <c r="C212" s="535" t="s">
        <v>171</v>
      </c>
      <c r="D212" s="535"/>
      <c r="E212" s="417" t="s">
        <v>74</v>
      </c>
      <c r="F212" s="417" t="s">
        <v>55</v>
      </c>
      <c r="G212" s="417" t="s">
        <v>10</v>
      </c>
      <c r="H212" s="418">
        <v>500</v>
      </c>
      <c r="I212" s="418">
        <v>0</v>
      </c>
      <c r="J212" s="418"/>
      <c r="K212" s="569">
        <f t="shared" si="13"/>
        <v>500</v>
      </c>
      <c r="L212" s="667">
        <v>315</v>
      </c>
      <c r="M212" s="668">
        <f t="shared" si="11"/>
        <v>63</v>
      </c>
      <c r="N212" s="645" t="s">
        <v>430</v>
      </c>
    </row>
    <row r="213" spans="1:14" s="12" customFormat="1" ht="34.5" customHeight="1" thickBot="1">
      <c r="A213" s="472"/>
      <c r="B213" s="315" t="s">
        <v>49</v>
      </c>
      <c r="C213" s="904" t="s">
        <v>171</v>
      </c>
      <c r="D213" s="905"/>
      <c r="E213" s="419"/>
      <c r="F213" s="419"/>
      <c r="G213" s="419"/>
      <c r="H213" s="420">
        <f>H203+H206+H210+H211+H212</f>
        <v>8856.800000000001</v>
      </c>
      <c r="I213" s="420">
        <f>I203+I206+I210+I211</f>
        <v>0</v>
      </c>
      <c r="J213" s="420">
        <f>SUM(J203:J210)</f>
        <v>0</v>
      </c>
      <c r="K213" s="570">
        <f t="shared" si="13"/>
        <v>8856.800000000001</v>
      </c>
      <c r="L213" s="618">
        <f>L203+L206+L210+L211+L212</f>
        <v>7963.900000000001</v>
      </c>
      <c r="M213" s="661">
        <f t="shared" si="11"/>
        <v>89.91848071538251</v>
      </c>
      <c r="N213" s="647"/>
    </row>
    <row r="214" spans="1:14" s="12" customFormat="1" ht="27.75" customHeight="1">
      <c r="A214" s="500" t="s">
        <v>287</v>
      </c>
      <c r="B214" s="793" t="s">
        <v>143</v>
      </c>
      <c r="C214" s="793"/>
      <c r="D214" s="793"/>
      <c r="E214" s="793"/>
      <c r="F214" s="793"/>
      <c r="G214" s="907"/>
      <c r="H214" s="908"/>
      <c r="I214" s="908"/>
      <c r="J214" s="908"/>
      <c r="K214" s="908"/>
      <c r="L214" s="646"/>
      <c r="M214" s="598"/>
      <c r="N214" s="620"/>
    </row>
    <row r="215" spans="1:14" s="12" customFormat="1" ht="27.75" customHeight="1">
      <c r="A215" s="484"/>
      <c r="B215" s="794" t="s">
        <v>288</v>
      </c>
      <c r="C215" s="794"/>
      <c r="D215" s="794"/>
      <c r="E215" s="794"/>
      <c r="F215" s="794"/>
      <c r="G215" s="794"/>
      <c r="H215" s="312"/>
      <c r="I215" s="312"/>
      <c r="J215" s="354"/>
      <c r="K215" s="571"/>
      <c r="L215" s="590"/>
      <c r="M215" s="591"/>
      <c r="N215" s="585"/>
    </row>
    <row r="216" spans="1:14" s="12" customFormat="1" ht="27.75" customHeight="1">
      <c r="A216" s="157" t="s">
        <v>289</v>
      </c>
      <c r="B216" s="158" t="s">
        <v>290</v>
      </c>
      <c r="C216" s="790" t="s">
        <v>145</v>
      </c>
      <c r="D216" s="790"/>
      <c r="E216" s="321" t="s">
        <v>300</v>
      </c>
      <c r="F216" s="321" t="s">
        <v>55</v>
      </c>
      <c r="G216" s="321" t="s">
        <v>10</v>
      </c>
      <c r="H216" s="312">
        <f>H217</f>
        <v>0</v>
      </c>
      <c r="I216" s="312">
        <f>I217</f>
        <v>0</v>
      </c>
      <c r="J216" s="308"/>
      <c r="K216" s="555">
        <f>K217</f>
        <v>0</v>
      </c>
      <c r="L216" s="590"/>
      <c r="M216" s="591"/>
      <c r="N216" s="585"/>
    </row>
    <row r="217" spans="1:14" s="12" customFormat="1" ht="27.75" customHeight="1">
      <c r="A217" s="157"/>
      <c r="B217" s="334" t="s">
        <v>291</v>
      </c>
      <c r="C217" s="842"/>
      <c r="D217" s="842"/>
      <c r="E217" s="159"/>
      <c r="F217" s="159"/>
      <c r="G217" s="159"/>
      <c r="H217" s="335">
        <v>0</v>
      </c>
      <c r="I217" s="335">
        <f>800-800</f>
        <v>0</v>
      </c>
      <c r="J217" s="308"/>
      <c r="K217" s="572">
        <f>H217+I217</f>
        <v>0</v>
      </c>
      <c r="L217" s="590"/>
      <c r="M217" s="591"/>
      <c r="N217" s="585"/>
    </row>
    <row r="218" spans="1:14" s="12" customFormat="1" ht="33.75" customHeight="1" thickBot="1">
      <c r="A218" s="505"/>
      <c r="B218" s="314" t="s">
        <v>292</v>
      </c>
      <c r="C218" s="533" t="s">
        <v>150</v>
      </c>
      <c r="D218" s="533"/>
      <c r="E218" s="319"/>
      <c r="F218" s="319"/>
      <c r="G218" s="319"/>
      <c r="H218" s="318">
        <f>H216</f>
        <v>0</v>
      </c>
      <c r="I218" s="318">
        <f>I216</f>
        <v>0</v>
      </c>
      <c r="J218" s="318">
        <f>J216</f>
        <v>0</v>
      </c>
      <c r="K218" s="573">
        <f>K216</f>
        <v>0</v>
      </c>
      <c r="L218" s="648"/>
      <c r="M218" s="622"/>
      <c r="N218" s="623"/>
    </row>
    <row r="219" spans="1:14" s="12" customFormat="1" ht="33.75" customHeight="1">
      <c r="A219" s="500" t="s">
        <v>368</v>
      </c>
      <c r="B219" s="793" t="s">
        <v>369</v>
      </c>
      <c r="C219" s="793"/>
      <c r="D219" s="793"/>
      <c r="E219" s="793"/>
      <c r="F219" s="793"/>
      <c r="G219" s="907"/>
      <c r="H219" s="908"/>
      <c r="I219" s="908"/>
      <c r="J219" s="908"/>
      <c r="K219" s="908"/>
      <c r="L219" s="646"/>
      <c r="M219" s="598"/>
      <c r="N219" s="620"/>
    </row>
    <row r="220" spans="1:14" s="12" customFormat="1" ht="66" customHeight="1">
      <c r="A220" s="157" t="s">
        <v>370</v>
      </c>
      <c r="B220" s="421" t="s">
        <v>373</v>
      </c>
      <c r="C220" s="790" t="s">
        <v>371</v>
      </c>
      <c r="D220" s="790"/>
      <c r="E220" s="321" t="s">
        <v>372</v>
      </c>
      <c r="F220" s="321" t="s">
        <v>55</v>
      </c>
      <c r="G220" s="321" t="s">
        <v>114</v>
      </c>
      <c r="H220" s="312">
        <v>40.1</v>
      </c>
      <c r="I220" s="312">
        <v>0</v>
      </c>
      <c r="J220" s="308"/>
      <c r="K220" s="555">
        <f>H220+I220</f>
        <v>40.1</v>
      </c>
      <c r="L220" s="655">
        <v>40.1</v>
      </c>
      <c r="M220" s="656">
        <f>L220/K220*100</f>
        <v>100</v>
      </c>
      <c r="N220" s="585"/>
    </row>
    <row r="221" spans="1:14" s="12" customFormat="1" ht="39.75">
      <c r="A221" s="157" t="s">
        <v>398</v>
      </c>
      <c r="B221" s="421" t="s">
        <v>418</v>
      </c>
      <c r="C221" s="790" t="s">
        <v>371</v>
      </c>
      <c r="D221" s="790"/>
      <c r="E221" s="321" t="s">
        <v>372</v>
      </c>
      <c r="F221" s="321" t="s">
        <v>55</v>
      </c>
      <c r="G221" s="321" t="s">
        <v>10</v>
      </c>
      <c r="H221" s="312">
        <v>650.3</v>
      </c>
      <c r="I221" s="312">
        <v>0</v>
      </c>
      <c r="J221" s="308"/>
      <c r="K221" s="555">
        <f>H221+I221</f>
        <v>650.3</v>
      </c>
      <c r="L221" s="657"/>
      <c r="M221" s="658">
        <f>L221/K221*100</f>
        <v>0</v>
      </c>
      <c r="N221" s="596" t="s">
        <v>435</v>
      </c>
    </row>
    <row r="222" spans="1:14" s="12" customFormat="1" ht="47.25" customHeight="1" thickBot="1">
      <c r="A222" s="506"/>
      <c r="B222" s="51" t="s">
        <v>374</v>
      </c>
      <c r="C222" s="906" t="s">
        <v>225</v>
      </c>
      <c r="D222" s="906"/>
      <c r="E222" s="507"/>
      <c r="F222" s="507"/>
      <c r="G222" s="507"/>
      <c r="H222" s="508">
        <f>H220+H221</f>
        <v>690.4</v>
      </c>
      <c r="I222" s="508">
        <f>I220+I221</f>
        <v>0</v>
      </c>
      <c r="J222" s="508">
        <f>J220</f>
        <v>0</v>
      </c>
      <c r="K222" s="574">
        <f>I222+H222</f>
        <v>690.4</v>
      </c>
      <c r="L222" s="659">
        <f>L220+L221</f>
        <v>40.1</v>
      </c>
      <c r="M222" s="660">
        <f>L222/K222*100</f>
        <v>5.808227114716107</v>
      </c>
      <c r="N222" s="596"/>
    </row>
    <row r="223" spans="1:14" s="12" customFormat="1" ht="30.75" customHeight="1" thickBot="1" thickTop="1">
      <c r="A223" s="278"/>
      <c r="B223" s="835" t="s">
        <v>7</v>
      </c>
      <c r="C223" s="835"/>
      <c r="D223" s="835"/>
      <c r="E223" s="835"/>
      <c r="F223" s="835"/>
      <c r="G223" s="239"/>
      <c r="H223" s="240">
        <f>H175+H181+H190+H201+H213+H218+H222</f>
        <v>47528.700000000004</v>
      </c>
      <c r="I223" s="240">
        <f>I175+I181+I190+I201+I213+I218+I222</f>
        <v>69355.3</v>
      </c>
      <c r="J223" s="240" t="e">
        <f>#REF!+J181+#REF!+#REF!+J213</f>
        <v>#REF!</v>
      </c>
      <c r="K223" s="575">
        <f>H223+I223</f>
        <v>116884</v>
      </c>
      <c r="L223" s="650">
        <f>L175+L181+L190+L201+L213+L218+L222</f>
        <v>48787.899999999994</v>
      </c>
      <c r="M223" s="651">
        <f>L223/K223*100</f>
        <v>41.74044351664898</v>
      </c>
      <c r="N223" s="652"/>
    </row>
    <row r="224" spans="1:14" s="13" customFormat="1" ht="55.5" customHeight="1" thickBot="1" thickTop="1">
      <c r="A224" s="903" t="s">
        <v>106</v>
      </c>
      <c r="B224" s="903"/>
      <c r="C224" s="903"/>
      <c r="D224" s="903"/>
      <c r="E224" s="903"/>
      <c r="F224" s="903"/>
      <c r="G224" s="903"/>
      <c r="H224" s="279">
        <f>H65+H223</f>
        <v>70096.6</v>
      </c>
      <c r="I224" s="279">
        <f>I65+I223</f>
        <v>184864.3</v>
      </c>
      <c r="J224" s="279" t="e">
        <f>J65+J223</f>
        <v>#REF!</v>
      </c>
      <c r="K224" s="576">
        <f>H224+I224</f>
        <v>254960.9</v>
      </c>
      <c r="L224" s="649">
        <f>L65+L223</f>
        <v>129450.2</v>
      </c>
      <c r="M224" s="653">
        <f>L224/K224*100</f>
        <v>50.772569441039785</v>
      </c>
      <c r="N224" s="654"/>
    </row>
    <row r="225" spans="1:11" ht="12.75">
      <c r="A225" s="5"/>
      <c r="B225" s="14"/>
      <c r="C225" s="15"/>
      <c r="D225" s="15"/>
      <c r="E225" s="15"/>
      <c r="F225" s="15"/>
      <c r="G225" s="15"/>
      <c r="H225" s="15"/>
      <c r="I225" s="15"/>
      <c r="J225" s="15"/>
      <c r="K225" s="6"/>
    </row>
    <row r="226" spans="1:11" ht="12.75">
      <c r="A226" s="2"/>
      <c r="B226" s="2"/>
      <c r="C226" s="16"/>
      <c r="D226" s="16"/>
      <c r="E226" s="16"/>
      <c r="F226" s="16"/>
      <c r="G226" s="16"/>
      <c r="H226" s="16"/>
      <c r="I226" s="16"/>
      <c r="J226" s="16"/>
      <c r="K226" s="17"/>
    </row>
  </sheetData>
  <mergeCells count="223">
    <mergeCell ref="A3:N3"/>
    <mergeCell ref="A4:N4"/>
    <mergeCell ref="A5:N5"/>
    <mergeCell ref="A204:A205"/>
    <mergeCell ref="C204:D204"/>
    <mergeCell ref="C205:D205"/>
    <mergeCell ref="B196:G196"/>
    <mergeCell ref="C197:D197"/>
    <mergeCell ref="C198:D198"/>
    <mergeCell ref="C200:D200"/>
    <mergeCell ref="B198:B199"/>
    <mergeCell ref="A198:A199"/>
    <mergeCell ref="C199:D199"/>
    <mergeCell ref="A88:A89"/>
    <mergeCell ref="C74:D74"/>
    <mergeCell ref="C46:D46"/>
    <mergeCell ref="C79:D79"/>
    <mergeCell ref="C83:D83"/>
    <mergeCell ref="C82:D82"/>
    <mergeCell ref="C81:D81"/>
    <mergeCell ref="C47:D47"/>
    <mergeCell ref="C48:D48"/>
    <mergeCell ref="C53:D53"/>
    <mergeCell ref="B99:B100"/>
    <mergeCell ref="B88:B89"/>
    <mergeCell ref="C91:D91"/>
    <mergeCell ref="C100:D100"/>
    <mergeCell ref="C99:D99"/>
    <mergeCell ref="C93:D93"/>
    <mergeCell ref="C94:D94"/>
    <mergeCell ref="C89:D89"/>
    <mergeCell ref="C95:D95"/>
    <mergeCell ref="C101:D101"/>
    <mergeCell ref="C90:D90"/>
    <mergeCell ref="C96:D96"/>
    <mergeCell ref="C60:D60"/>
    <mergeCell ref="B66:F66"/>
    <mergeCell ref="C88:D88"/>
    <mergeCell ref="C84:D84"/>
    <mergeCell ref="C97:D97"/>
    <mergeCell ref="C98:D98"/>
    <mergeCell ref="C87:D87"/>
    <mergeCell ref="C148:D148"/>
    <mergeCell ref="C149:D149"/>
    <mergeCell ref="C123:D123"/>
    <mergeCell ref="C111:D111"/>
    <mergeCell ref="C117:D117"/>
    <mergeCell ref="C134:D134"/>
    <mergeCell ref="C140:D140"/>
    <mergeCell ref="C139:D139"/>
    <mergeCell ref="C135:D135"/>
    <mergeCell ref="C144:D144"/>
    <mergeCell ref="B107:G107"/>
    <mergeCell ref="C106:D106"/>
    <mergeCell ref="C71:D71"/>
    <mergeCell ref="C77:D77"/>
    <mergeCell ref="C78:D78"/>
    <mergeCell ref="C75:D75"/>
    <mergeCell ref="C76:D76"/>
    <mergeCell ref="C104:D104"/>
    <mergeCell ref="C102:D102"/>
    <mergeCell ref="C85:D85"/>
    <mergeCell ref="C105:D105"/>
    <mergeCell ref="C92:D92"/>
    <mergeCell ref="C45:D45"/>
    <mergeCell ref="C80:D80"/>
    <mergeCell ref="C73:D73"/>
    <mergeCell ref="C55:D55"/>
    <mergeCell ref="C64:D64"/>
    <mergeCell ref="B65:F65"/>
    <mergeCell ref="C56:D56"/>
    <mergeCell ref="C69:D69"/>
    <mergeCell ref="C145:D145"/>
    <mergeCell ref="C141:D141"/>
    <mergeCell ref="C142:D142"/>
    <mergeCell ref="H7:J7"/>
    <mergeCell ref="B67:F67"/>
    <mergeCell ref="C127:D127"/>
    <mergeCell ref="C118:D118"/>
    <mergeCell ref="C114:D114"/>
    <mergeCell ref="C121:D121"/>
    <mergeCell ref="C126:D126"/>
    <mergeCell ref="C163:D163"/>
    <mergeCell ref="B68:G68"/>
    <mergeCell ref="C108:D108"/>
    <mergeCell ref="C132:D132"/>
    <mergeCell ref="C138:D138"/>
    <mergeCell ref="C130:D130"/>
    <mergeCell ref="C70:D70"/>
    <mergeCell ref="B153:G153"/>
    <mergeCell ref="C152:D152"/>
    <mergeCell ref="C131:D131"/>
    <mergeCell ref="N99:N100"/>
    <mergeCell ref="A7:A8"/>
    <mergeCell ref="B10:F10"/>
    <mergeCell ref="G7:G8"/>
    <mergeCell ref="F7:F8"/>
    <mergeCell ref="C7:D8"/>
    <mergeCell ref="B7:B8"/>
    <mergeCell ref="C42:D42"/>
    <mergeCell ref="B44:F44"/>
    <mergeCell ref="B43:F43"/>
    <mergeCell ref="N88:N89"/>
    <mergeCell ref="B72:B73"/>
    <mergeCell ref="B11:F11"/>
    <mergeCell ref="C23:D23"/>
    <mergeCell ref="C13:D13"/>
    <mergeCell ref="C12:D12"/>
    <mergeCell ref="C22:D22"/>
    <mergeCell ref="A224:G224"/>
    <mergeCell ref="B223:F223"/>
    <mergeCell ref="C213:D213"/>
    <mergeCell ref="B202:F202"/>
    <mergeCell ref="C203:D203"/>
    <mergeCell ref="B214:F214"/>
    <mergeCell ref="B215:G215"/>
    <mergeCell ref="C222:D222"/>
    <mergeCell ref="G214:K214"/>
    <mergeCell ref="G219:K219"/>
    <mergeCell ref="C165:D165"/>
    <mergeCell ref="C168:D168"/>
    <mergeCell ref="C169:D169"/>
    <mergeCell ref="C170:D170"/>
    <mergeCell ref="C167:D167"/>
    <mergeCell ref="C166:D166"/>
    <mergeCell ref="C173:D173"/>
    <mergeCell ref="A207:A209"/>
    <mergeCell ref="C210:D210"/>
    <mergeCell ref="C206:D206"/>
    <mergeCell ref="C201:D201"/>
    <mergeCell ref="C179:D179"/>
    <mergeCell ref="C178:D178"/>
    <mergeCell ref="C180:D180"/>
    <mergeCell ref="C187:D187"/>
    <mergeCell ref="C181:D181"/>
    <mergeCell ref="C158:D158"/>
    <mergeCell ref="B177:F177"/>
    <mergeCell ref="C175:D175"/>
    <mergeCell ref="C160:D160"/>
    <mergeCell ref="B160:B161"/>
    <mergeCell ref="C174:D174"/>
    <mergeCell ref="C164:D164"/>
    <mergeCell ref="C171:D171"/>
    <mergeCell ref="B176:F176"/>
    <mergeCell ref="C172:D172"/>
    <mergeCell ref="C154:D154"/>
    <mergeCell ref="C156:D156"/>
    <mergeCell ref="C157:D157"/>
    <mergeCell ref="C155:D155"/>
    <mergeCell ref="C120:D120"/>
    <mergeCell ref="B115:B116"/>
    <mergeCell ref="C146:D146"/>
    <mergeCell ref="C72:D72"/>
    <mergeCell ref="C103:D103"/>
    <mergeCell ref="C125:D125"/>
    <mergeCell ref="C136:D136"/>
    <mergeCell ref="C109:D109"/>
    <mergeCell ref="C110:D110"/>
    <mergeCell ref="C112:D112"/>
    <mergeCell ref="C113:D113"/>
    <mergeCell ref="C133:D133"/>
    <mergeCell ref="C147:D147"/>
    <mergeCell ref="C143:D143"/>
    <mergeCell ref="C115:D115"/>
    <mergeCell ref="C116:D116"/>
    <mergeCell ref="C119:D119"/>
    <mergeCell ref="C128:D128"/>
    <mergeCell ref="C129:D129"/>
    <mergeCell ref="C124:D124"/>
    <mergeCell ref="C122:D122"/>
    <mergeCell ref="C194:D194"/>
    <mergeCell ref="C212:D212"/>
    <mergeCell ref="C193:D193"/>
    <mergeCell ref="C190:D190"/>
    <mergeCell ref="B191:G191"/>
    <mergeCell ref="B192:G192"/>
    <mergeCell ref="C211:D211"/>
    <mergeCell ref="C188:D188"/>
    <mergeCell ref="C159:D159"/>
    <mergeCell ref="C216:D216"/>
    <mergeCell ref="C217:D217"/>
    <mergeCell ref="C218:D218"/>
    <mergeCell ref="B219:F219"/>
    <mergeCell ref="A17:A21"/>
    <mergeCell ref="A13:A15"/>
    <mergeCell ref="B38:G38"/>
    <mergeCell ref="C39:D39"/>
    <mergeCell ref="C36:D36"/>
    <mergeCell ref="C34:D34"/>
    <mergeCell ref="C33:D33"/>
    <mergeCell ref="C32:D32"/>
    <mergeCell ref="C29:D29"/>
    <mergeCell ref="C21:D21"/>
    <mergeCell ref="C41:D41"/>
    <mergeCell ref="B37:F37"/>
    <mergeCell ref="C40:D40"/>
    <mergeCell ref="C15:D15"/>
    <mergeCell ref="C24:D24"/>
    <mergeCell ref="C28:D28"/>
    <mergeCell ref="B25:F25"/>
    <mergeCell ref="C26:D26"/>
    <mergeCell ref="C27:D27"/>
    <mergeCell ref="C17:D17"/>
    <mergeCell ref="A149:A151"/>
    <mergeCell ref="C221:D221"/>
    <mergeCell ref="C189:D189"/>
    <mergeCell ref="B182:F182"/>
    <mergeCell ref="B183:G183"/>
    <mergeCell ref="C184:D184"/>
    <mergeCell ref="C185:D185"/>
    <mergeCell ref="C186:D186"/>
    <mergeCell ref="C195:D195"/>
    <mergeCell ref="C220:D220"/>
    <mergeCell ref="L7:L8"/>
    <mergeCell ref="M7:M8"/>
    <mergeCell ref="N7:N8"/>
    <mergeCell ref="B33:B35"/>
    <mergeCell ref="C35:D35"/>
    <mergeCell ref="B9:F9"/>
    <mergeCell ref="K7:K8"/>
    <mergeCell ref="E7:E8"/>
    <mergeCell ref="C16:D16"/>
    <mergeCell ref="C14:D14"/>
  </mergeCells>
  <printOptions horizontalCentered="1"/>
  <pageMargins left="0.5905511811023623" right="0.5905511811023623" top="0.984251968503937" bottom="0.5905511811023623" header="0.5118110236220472" footer="0.5118110236220472"/>
  <pageSetup fitToHeight="11" fitToWidth="1" horizontalDpi="600" verticalDpi="600" orientation="landscape" paperSize="9" scale="71" r:id="rId1"/>
  <headerFooter alignWithMargins="0">
    <oddHeader>&amp;R&amp;"Times New Roman,обычный"&amp;14Таблица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2013-03-12T14:11:29Z</cp:lastPrinted>
  <dcterms:created xsi:type="dcterms:W3CDTF">2005-01-13T11:18:31Z</dcterms:created>
  <dcterms:modified xsi:type="dcterms:W3CDTF">2013-03-12T14:13:53Z</dcterms:modified>
  <cp:category/>
  <cp:version/>
  <cp:contentType/>
  <cp:contentStatus/>
</cp:coreProperties>
</file>