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6" windowWidth="11340" windowHeight="6576" activeTab="0"/>
  </bookViews>
  <sheets>
    <sheet name="VI" sheetId="1" r:id="rId1"/>
  </sheets>
  <definedNames>
    <definedName name="_xlnm.Print_Titles" localSheetId="0">'VI'!$14:$15</definedName>
    <definedName name="_xlnm.Print_Area" localSheetId="0">'VI'!$A$1:$K$241</definedName>
  </definedNames>
  <calcPr fullCalcOnLoad="1"/>
</workbook>
</file>

<file path=xl/sharedStrings.xml><?xml version="1.0" encoding="utf-8"?>
<sst xmlns="http://schemas.openxmlformats.org/spreadsheetml/2006/main" count="851" uniqueCount="341">
  <si>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</si>
  <si>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</si>
  <si>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</si>
  <si>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</si>
  <si>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</si>
  <si>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</si>
  <si>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</si>
  <si>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</si>
  <si>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</si>
  <si>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</si>
  <si>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</si>
  <si>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</si>
  <si>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</si>
  <si>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</si>
  <si>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</si>
  <si>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</si>
  <si>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</si>
  <si>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</si>
  <si>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</si>
  <si>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</si>
  <si>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</si>
  <si>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</si>
  <si>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</si>
  <si>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</si>
  <si>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</si>
  <si>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</si>
  <si>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</si>
  <si>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</si>
  <si>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</si>
  <si>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</si>
  <si>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</si>
  <si>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</si>
  <si>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</si>
  <si>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</si>
  <si>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2.3.1</t>
  </si>
  <si>
    <t>2.4.1</t>
  </si>
  <si>
    <t>ПРОЧИЕ ОБЪЕКТЫ</t>
  </si>
  <si>
    <t>2.1.3-2</t>
  </si>
  <si>
    <t>ВСЕГО ПО ПРОЧИМ ОБЪЕКТАМ</t>
  </si>
  <si>
    <t>0902</t>
  </si>
  <si>
    <t>0700</t>
  </si>
  <si>
    <t>0900</t>
  </si>
  <si>
    <t>001</t>
  </si>
  <si>
    <t>2.3</t>
  </si>
  <si>
    <t>2.4</t>
  </si>
  <si>
    <t>КОСГУ</t>
  </si>
  <si>
    <t>РЕКОНСТРУКЦИЯ И СТРОИТЕЛЬСТВО</t>
  </si>
  <si>
    <t>470 98 01</t>
  </si>
  <si>
    <t>092 03 07</t>
  </si>
  <si>
    <t>УТВЕРЖДЕНА</t>
  </si>
  <si>
    <t>Наименование объекта</t>
  </si>
  <si>
    <t>1.1.1</t>
  </si>
  <si>
    <t>1.1.1-1</t>
  </si>
  <si>
    <t>1.1.2</t>
  </si>
  <si>
    <t>1.1.2-1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</si>
  <si>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</si>
  <si>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</si>
  <si>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</si>
  <si>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</si>
  <si>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226</t>
  </si>
  <si>
    <t>423 98 03</t>
  </si>
  <si>
    <t xml:space="preserve">решением совета депутатов </t>
  </si>
  <si>
    <t>2.1.2-4</t>
  </si>
  <si>
    <t>2.1.2-5</t>
  </si>
  <si>
    <t>2.5</t>
  </si>
  <si>
    <t>2.2.</t>
  </si>
  <si>
    <t>КУЛЬТУРА</t>
  </si>
  <si>
    <t>0801</t>
  </si>
  <si>
    <t>442 98 01</t>
  </si>
  <si>
    <t>0800</t>
  </si>
  <si>
    <t>795 44 01</t>
  </si>
  <si>
    <t>795 44 04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</si>
  <si>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</si>
  <si>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</si>
  <si>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</si>
  <si>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</si>
  <si>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</si>
  <si>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</si>
  <si>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</si>
  <si>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</si>
  <si>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</si>
  <si>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</si>
  <si>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</si>
  <si>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421 98 02</t>
  </si>
  <si>
    <t>2.1.1.-4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</si>
  <si>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</si>
  <si>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</si>
  <si>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</si>
  <si>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</si>
  <si>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</si>
  <si>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Замена оконных блоков</t>
  </si>
  <si>
    <t>421 98 06</t>
  </si>
  <si>
    <t>2.1.1.-6</t>
  </si>
  <si>
    <t>420 98 22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</si>
  <si>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</si>
  <si>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</si>
  <si>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</si>
  <si>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</si>
  <si>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</si>
  <si>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</si>
  <si>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</si>
  <si>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Строительство детского сада на 280 мест в г.Шлиссельбурге</t>
  </si>
  <si>
    <t>Детский сад г.Шлиссельбург</t>
  </si>
  <si>
    <t>Средняя общеобразовательная школа г.Шлиссельбург</t>
  </si>
  <si>
    <t>0400</t>
  </si>
  <si>
    <t>508 98 00</t>
  </si>
  <si>
    <t>1.1.1-2</t>
  </si>
  <si>
    <t>1.1.1-3</t>
  </si>
  <si>
    <t>1.2.-1</t>
  </si>
  <si>
    <t>Дошкольное учреждение п.Назия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</si>
  <si>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</si>
  <si>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ДОД "Шлиссельбургская детская музыкальная школа"</t>
  </si>
  <si>
    <t>МБУЗ "Кировская районная центральная больница"</t>
  </si>
  <si>
    <t>МБОУ "Кировская гимназия имени Героя Советского Союза Султана Баймагамбетова"</t>
  </si>
  <si>
    <t>МБДОУ "Детский сад комбинированного вида № 36"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</si>
  <si>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</si>
  <si>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</si>
  <si>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</si>
  <si>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2.6</t>
  </si>
  <si>
    <t>УЧРЕЖДЕНИЯ КУЛЬТУРЫ</t>
  </si>
  <si>
    <t>2.6.1</t>
  </si>
  <si>
    <t>МКУК «Центральная межпоселенческая библиотека»</t>
  </si>
  <si>
    <t>ВСЕГО ПО УЧРЕЖДЕНИЯМ КУЛЬТУРЫ</t>
  </si>
  <si>
    <t>МКСУ "Социально-реабилитационный центр для несовершеннолетних "Теплый дом"</t>
  </si>
  <si>
    <t>795 03 00</t>
  </si>
  <si>
    <t>1.1.2-2</t>
  </si>
  <si>
    <t>МКОУ "Шумская СОШ"</t>
  </si>
  <si>
    <t>421 98 10</t>
  </si>
  <si>
    <t>МБДОУ "Детский сад комбинированного вида № 2"</t>
  </si>
  <si>
    <t>МБОУ "Шлиссельбургская средняя общеобразовательная школа № 1 с углубленным изучением отдельных предметов"</t>
  </si>
  <si>
    <t>ДОРОЖНОЕ ХОЗЯЙСТВО (ДОРОЖНЫЕ ФОНДЫ)</t>
  </si>
  <si>
    <t>0409</t>
  </si>
  <si>
    <t>ВСЕГО ПО ДОРОЖНОМУ ХОЗЯЙСТВУ</t>
  </si>
  <si>
    <t>МБОУ ДОД "Кировский Центр детского творчества "Юность"</t>
  </si>
  <si>
    <t>Ремонт помещений</t>
  </si>
  <si>
    <t>423 98 08</t>
  </si>
  <si>
    <t>Капитальный ремонт детского сада на 80 мест по адресу: Ленинградская область, г.Кировск, ул.Молодежная, д.4</t>
  </si>
  <si>
    <t>2.5.5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</si>
  <si>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</si>
  <si>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Кировского муниципального района Ленинградской области на 2013 год</t>
  </si>
  <si>
    <t>Реконструкция здания бывшего комбината бытового обслуживания под офис врача общей практики в с.Путилово</t>
  </si>
  <si>
    <t>Ремонт кровли над столовой</t>
  </si>
  <si>
    <t>Замена трубопровода ХВС</t>
  </si>
  <si>
    <t>капитальный ремонт кровли детской поликлиники г.Кировск ул.Северная д.13</t>
  </si>
  <si>
    <t>Размещение МФЦ в здании администрации по адресу: Ленинградская область, г.Кировск, ул.Новая, д.1</t>
  </si>
  <si>
    <t xml:space="preserve">Ремонт автомобильных дорог общего пользования </t>
  </si>
  <si>
    <t>Проектно-сметная документация на монтаж дренажной системы, отмостки</t>
  </si>
  <si>
    <t>Ремонт теплотрассы к зданию школы и установка узла учета тепловой энергии</t>
  </si>
  <si>
    <t>Ремонт туалетов в здании по адресу: Ленинградская область, г.Кировск, ул.Кирова, д.8</t>
  </si>
  <si>
    <t>Герметизация межпанельных швов 1200 п.м.</t>
  </si>
  <si>
    <t>Ремонт кровли в дошкольном отделении</t>
  </si>
  <si>
    <t>МКОУ "Павловская средняя общеобразовательная школа"</t>
  </si>
  <si>
    <t>421 98 09</t>
  </si>
  <si>
    <t>2.1.2.-2</t>
  </si>
  <si>
    <t>2.1.2.-3</t>
  </si>
  <si>
    <t>Проектно-сметная документация на ремонт системы отопления, ГВС</t>
  </si>
  <si>
    <t>Ремонт системы энергоснабжения</t>
  </si>
  <si>
    <t>МБДОУ "Детский сад общеразвивающего вида с приоритетным осуществлением деятельности по художественно-эстетическому развитию детей № 44 "Андрейка"</t>
  </si>
  <si>
    <t>420 98 02</t>
  </si>
  <si>
    <t>МБДОУ "Детский сад № 1 "Березка"</t>
  </si>
  <si>
    <t>102 01 20</t>
  </si>
  <si>
    <t>795 76 00</t>
  </si>
  <si>
    <t>795 44 05</t>
  </si>
  <si>
    <t>2.1.1.-5</t>
  </si>
  <si>
    <t>(Приложение 24)</t>
  </si>
  <si>
    <t>д.Лаврово- Замена печи</t>
  </si>
  <si>
    <t xml:space="preserve">ВСЕГО ПО АДРЕСНОЙ ПРОГРАММЕ 
капитального ремонта и капитального строительства объектов </t>
  </si>
  <si>
    <t>Средняя общеобразовательная школа в п.Мга-Разработка проектно-сметной документации на строительство школы</t>
  </si>
  <si>
    <t>420 98 10</t>
  </si>
  <si>
    <t>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</si>
  <si>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2.1.2.-6</t>
  </si>
  <si>
    <t>795 44 02</t>
  </si>
  <si>
    <t>от "12" декабря 2012г. № 115</t>
  </si>
  <si>
    <t>Производство работ по сносу здания по адресу: Ленинградская обл., Кировский р-н, г. Отрадное, ул. Новая, д.9</t>
  </si>
  <si>
    <t>2.5.1</t>
  </si>
  <si>
    <t>2.5.2</t>
  </si>
  <si>
    <t>Здание по улице Кирова д.20 г.Кировск-Замена аварийных оконных блоков в галерее в здании, расположенном по адресу: Ленинградская область, г.Кировск, ул.Кирова, д.20</t>
  </si>
  <si>
    <t>МКОУ "Синявинская средняя общеобразовательная школа"</t>
  </si>
  <si>
    <t>421 98 07</t>
  </si>
  <si>
    <t>2.1.2-7</t>
  </si>
  <si>
    <t>Ремонт мягкой кровли здания по адресу: Ленинградская область, Кировский район, п.Синявино-I, ул.Лесная, д.17</t>
  </si>
  <si>
    <t>2.6.2</t>
  </si>
  <si>
    <t>Разработка проектно-сметной документации по объекту: Ремонт автомобильной дороги в д.Леднево Кировского района Ленинградской области</t>
  </si>
  <si>
    <t>2.5.3</t>
  </si>
  <si>
    <t>Выборочный ремонт мягкой кровли северо-западной части здания администрации по адресу: г.Кировск ул.Новая д.1</t>
  </si>
  <si>
    <t>2.1.1.-7</t>
  </si>
  <si>
    <t>Ремонт помещений МБДОУ по адресу: Ленинградская область, г.Кировск, ул.Молодежная, д.4</t>
  </si>
  <si>
    <t>Ремонт помещений детского сада п.Назия по адресу: п.Назия ул.Октябрьская д.6а</t>
  </si>
  <si>
    <t>1.1.2-3</t>
  </si>
  <si>
    <t>Строительство фельдшерско-акушерского пункта дер.Горы</t>
  </si>
  <si>
    <t>102 01 34</t>
  </si>
  <si>
    <t>Строительство фельдшерско-акушерского пункта дер.Горы, Кировский муниципальный район</t>
  </si>
  <si>
    <t>2.1.2-8</t>
  </si>
  <si>
    <t>МБОУ "Лицей г.Отрадное"</t>
  </si>
  <si>
    <t>Предпроектные работы для подготовки сметного расчета на проектно-изыскательские работы на реконструкцию лицея</t>
  </si>
  <si>
    <t>2.5.4</t>
  </si>
  <si>
    <t>Ремонт помещений в здании администрации</t>
  </si>
  <si>
    <t>План на 2013год 
(тыс. руб.)</t>
  </si>
  <si>
    <t>338 02 01</t>
  </si>
  <si>
    <t>1.2.-2</t>
  </si>
  <si>
    <t>Ремонт подвального помещения в здании администрации</t>
  </si>
  <si>
    <t>0309</t>
  </si>
  <si>
    <t>795 26 00</t>
  </si>
  <si>
    <t>(в редакции решения совета депутатов</t>
  </si>
  <si>
    <t>1.2.-3</t>
  </si>
  <si>
    <t>Повторная государственная экспертиза проектной документации по объекту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</si>
  <si>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338 02 03</t>
  </si>
  <si>
    <t>Технологическое прнисоединение энергопринимающих устройств по объекту: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</si>
  <si>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Ремонт системы отопления (восстановление теплых полов в 3-х группах на 1-ом этаже) в здании МБДОУ</t>
  </si>
  <si>
    <t>2.5.6</t>
  </si>
  <si>
    <t>Проектирование системы вентиляции в подвале здания администрации</t>
  </si>
  <si>
    <t>522 41 01</t>
  </si>
  <si>
    <t>522 64 04</t>
  </si>
  <si>
    <t>Строительство поликлиники на 150 посещений в смену в п.Мга Кировского района</t>
  </si>
  <si>
    <t>2.1.1.-8</t>
  </si>
  <si>
    <t>Обследование технического состояния здания, расположенного по адресу:п.Назия, ул.Октябрьская д.15</t>
  </si>
  <si>
    <t>МБДОУ "Детский сад  №26"</t>
  </si>
  <si>
    <t>Подготовка и выдача исходных технических данных для проектирования линейных сооружений связи в существующей кабельной канализации Петербургского филиала ОАО "Ростелеком" объекта: "Строительство поликлиники на 150 посещений в смену" в п.Мга</t>
  </si>
  <si>
    <t>Размножение проекта детского сада в п.Назия</t>
  </si>
  <si>
    <t>Мероприятия по первичной проверке технического состояния вентиляционных каналов</t>
  </si>
  <si>
    <t>Проектно-сметная документация по объекту: "Реконструкция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</si>
  <si>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</si>
  <si>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522 95 00</t>
  </si>
  <si>
    <t>522 96 00</t>
  </si>
  <si>
    <t>411</t>
  </si>
  <si>
    <t>Выполнение топографической съемки и межевание земельного участка для строительства водовода от железной дороги вдоль северной и западной границ кладбища до участка №19 по ул.Косая в д.Горы</t>
  </si>
  <si>
    <t>Устранение аварийной ситуации в здании детского сада по адресу: п.Назия , ул.Октябрьская д.6а</t>
  </si>
  <si>
    <t>Устранение аварийной ситуации в здании детского сада по адресу: г.Кировск, ул.Молодежная д.4</t>
  </si>
  <si>
    <t>522 22 00</t>
  </si>
  <si>
    <t>244</t>
  </si>
  <si>
    <t>100 11 00</t>
  </si>
  <si>
    <t xml:space="preserve">Авторский надзор на объекте «Строительство фельдшерско-акушерского пункта дер.Горы (повторно применяемый проект), 2-й этап- инженерные сети- 1-ая часть, по адресу:  ул.Косая в д.Горы» </t>
  </si>
  <si>
    <t>Выполнение градостроительного плана земельного участка для строительства водовода от железной дороги вдоль северной и западной границ кладбища до участка №19 по ул.Косая в д.Горы, 2-й этап-инженерные сети- 1-ая часть</t>
  </si>
  <si>
    <t>243</t>
  </si>
  <si>
    <t>Ремонт фасада</t>
  </si>
  <si>
    <t>капитальный ремонт детского сада на 190 мест по адресу: Ленинградская область, Кировский район, п.Назия</t>
  </si>
  <si>
    <t>капитальный ремонт детского сада на 80 мест по адресу: г.Кировск, ул.Молодежная, д.4</t>
  </si>
  <si>
    <t>420 98 09</t>
  </si>
  <si>
    <t>2.1.1.-9</t>
  </si>
  <si>
    <t>МБДОУ "Детский сад комбинированного вида "Орешек"</t>
  </si>
  <si>
    <t>420 98 17</t>
  </si>
  <si>
    <t>2.1.1.-10</t>
  </si>
  <si>
    <t>МБДОУ "Детский сад комбинированного вида № 33 "Радуга"</t>
  </si>
  <si>
    <t>Частичный ремонт канализации</t>
  </si>
  <si>
    <t>420 98 01</t>
  </si>
  <si>
    <t>2.1.1.-11</t>
  </si>
  <si>
    <t>МКДОУ "Детский сад  № 24"</t>
  </si>
  <si>
    <t>Ремонт помещений для открытия дополнительных групп</t>
  </si>
  <si>
    <t>420 98 14</t>
  </si>
  <si>
    <t>2.1.1.-12</t>
  </si>
  <si>
    <t>МБДОУ "Детский сад комбинированного вида № 37"</t>
  </si>
  <si>
    <t>420 98 13</t>
  </si>
  <si>
    <t>2.1.1.-13</t>
  </si>
  <si>
    <t>МБДОУ "Детский сад комбинированного вида № 29"</t>
  </si>
  <si>
    <t>420 98 08</t>
  </si>
  <si>
    <t>2.1.1.-14</t>
  </si>
  <si>
    <t>МБДОУ  "Детский сад комбинированного вида "Теремок"</t>
  </si>
  <si>
    <t>Дополнительные выходы</t>
  </si>
  <si>
    <t>420 98 16</t>
  </si>
  <si>
    <t>Ремонт помещений спортивного зала</t>
  </si>
  <si>
    <t>520 15 03</t>
  </si>
  <si>
    <t>Установка АПС</t>
  </si>
  <si>
    <t>Ремонт системы отопления</t>
  </si>
  <si>
    <t>Ремонт входа здания и козырька</t>
  </si>
  <si>
    <t>Ремонт отмостки</t>
  </si>
  <si>
    <t>421 98 05</t>
  </si>
  <si>
    <t>2.1.2-9</t>
  </si>
  <si>
    <t>МКОУ "Молодцовская основная общеобразовательная школа"</t>
  </si>
  <si>
    <t>421 98 03</t>
  </si>
  <si>
    <t>2.1.2-10</t>
  </si>
  <si>
    <t>МБОУ "Мгинская средняя общеобразовательная школа"</t>
  </si>
  <si>
    <t>Восстановление дврных проемов</t>
  </si>
  <si>
    <t>421 98 16</t>
  </si>
  <si>
    <t>2.1.2-11</t>
  </si>
  <si>
    <t>МБОУ "Кировская средняя общеобразовательная школа №1"</t>
  </si>
  <si>
    <t>421 98 14</t>
  </si>
  <si>
    <t xml:space="preserve">Ремонт входа здания </t>
  </si>
  <si>
    <t>2.1.2-12</t>
  </si>
  <si>
    <t>МКОУ "Суховская основная общеобразовательная школа"</t>
  </si>
  <si>
    <t>Замена радиаторов</t>
  </si>
  <si>
    <t>421 98 17</t>
  </si>
  <si>
    <t>2.1.2-13</t>
  </si>
  <si>
    <t>МБОУ "Отрадненская средняя общеобразовательная школа № 3"</t>
  </si>
  <si>
    <t>Установка узла учета тепловой энергии</t>
  </si>
  <si>
    <t>421 98 13</t>
  </si>
  <si>
    <t>2.1.2-14</t>
  </si>
  <si>
    <t>МБОУ "Отрадненская средняя общеобразовательная школа № 2"</t>
  </si>
  <si>
    <t>Герметизация межпанельных швов 100 п.м.</t>
  </si>
  <si>
    <t>421 98 04</t>
  </si>
  <si>
    <t>2.1.2-15</t>
  </si>
  <si>
    <t>МКОУ "Путиловская средняя общеобразовательная школа"</t>
  </si>
  <si>
    <t>Ремонт помещений спортзала</t>
  </si>
  <si>
    <t>421 98 11</t>
  </si>
  <si>
    <t>2.1.3.-3</t>
  </si>
  <si>
    <t>2.1.3.-4</t>
  </si>
  <si>
    <t>2.1.3-5</t>
  </si>
  <si>
    <t>МБОУ ДОД  "Кировская детско-юношеская спортивная  школа"</t>
  </si>
  <si>
    <t>Ремонт кровли</t>
  </si>
  <si>
    <t>423 98 01</t>
  </si>
  <si>
    <t>2.1.3-6</t>
  </si>
  <si>
    <t>МБОУ ДОД  "Районный Центр дополнительного образования детей"</t>
  </si>
  <si>
    <t>423 98 07</t>
  </si>
  <si>
    <t>2.5.7</t>
  </si>
  <si>
    <t>Экспертиза сметной документации по объекту: "Устройство вентиляции большой и малой ванны в здании УМП "Плавательный бассейн г.Кировск"</t>
  </si>
  <si>
    <t>Установка аварийного освещения здания</t>
  </si>
  <si>
    <t>Ведение авторского надзора</t>
  </si>
  <si>
    <t>Обследование технического состояния здания (без фундамента)</t>
  </si>
  <si>
    <t>2.1.1.-15</t>
  </si>
  <si>
    <t>МБДОУ "Детский сад № 3 "Лучик"</t>
  </si>
  <si>
    <t>Обследование здания</t>
  </si>
  <si>
    <t>420 98 04</t>
  </si>
  <si>
    <t>Услуги на выполнение топографической съемки земельного участка по адресу: п.Назия, ул.Октябрьская, д.6а</t>
  </si>
  <si>
    <t>в т.ч.оказание услуг на выполнение топографической съемки земельного участка кадастровый номер 476:08-01-00:0043</t>
  </si>
  <si>
    <t>Обследование технического состояния конструкций фрагмента здания</t>
  </si>
  <si>
    <t>Разработка ПСД на капитальный ремонт канализации здания детского сада по адресу: п.Назия, ул.Октябрьская д.6а</t>
  </si>
  <si>
    <t>Разработка ПСД на ремонт системы энергоснабжения в здании</t>
  </si>
  <si>
    <t>МБУЗ "Кировская ЦРБ"- Разработка проектно-сметной документации на строительство парковки</t>
  </si>
  <si>
    <t xml:space="preserve">Разработка проектно-сметной документации (ИТП) индивидуального теплового пункта  здания детского сада и разработка проектно-сметной документации на монтаж водомерного узла в здании детского сада по адресу: Кировский район, п.Назия, ул.Октябрьская, д.6а </t>
  </si>
  <si>
    <t>Замена дверей</t>
  </si>
  <si>
    <t>МБОУ ДОД "Кировская детская музыкальная школа"</t>
  </si>
  <si>
    <t>423 98 05</t>
  </si>
  <si>
    <t>2.1.3-7</t>
  </si>
  <si>
    <t>Технологическое присоединение энергопринимающих устройств для энергоснабжения здания детского сада по адресу: п.Назия, ул.Октябрьская д.6а</t>
  </si>
  <si>
    <t>2.5.8.</t>
  </si>
  <si>
    <t>Ремонт мягкой кровли здания администрации по адресу: г.Кировск ул.Новая д.1</t>
  </si>
  <si>
    <t>1.1.3</t>
  </si>
  <si>
    <t>ЖИЛИЩНО-КОММУНАЛЬНОЕ ХОЗЯЙСТВО</t>
  </si>
  <si>
    <t>1.1.3-1</t>
  </si>
  <si>
    <t>Модернизация объектов водоотведения</t>
  </si>
  <si>
    <t>1.1.3-1.1</t>
  </si>
  <si>
    <r>
      <t xml:space="preserve">Организация </t>
    </r>
    <r>
      <rPr>
        <i/>
        <sz val="10"/>
        <rFont val="Times New Roman"/>
        <family val="1"/>
      </rPr>
      <t>реконструкции канализационных очистных сооружений г.Отрадное, расположенных по адресу: г.Отрадное, Ленинградское шоссе 7</t>
    </r>
  </si>
  <si>
    <t>0502</t>
  </si>
  <si>
    <t>102 01 06</t>
  </si>
  <si>
    <t>ИТОГО ПО ОБЪЕКТАМ ВОДООТВЕДЕНИЯ</t>
  </si>
  <si>
    <t>0500</t>
  </si>
  <si>
    <t>ВСЕГО ПО ЖИЛИЩНО-КОММУНАЛЬНОМУ ХОЗЯЙСТВУ</t>
  </si>
  <si>
    <t>Корректировка проектно-сметной документации раздел "Электроснабжение" по объекту: "Ремонт помещений детского сада п.Назия по адресу: Ленинградская область, Кировский район, п.Назия ул.Октябрьская д.6а"</t>
  </si>
  <si>
    <t>Ведение авторского надзора на объекте "Ремонт помещений детского сада п.Назия по адресу: Ленинградская область, Кировский район, п.Назия ул.Октябрьская д.6а" по разделам: "Электрооборудование, коммерческий узел учета электроэнергии, автоматическая установка пожарной сигнализации и оповещения о пожаре"</t>
  </si>
  <si>
    <t>Замена оконных блоков, устройство оконных откосов</t>
  </si>
  <si>
    <t>Замена труб ХВС и канализации в здании школы</t>
  </si>
  <si>
    <t>от "19" июня 2013г № 31)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</si>
</sst>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4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165" fontId="16" fillId="0" borderId="1" xfId="0" applyNumberFormat="1" applyFont="1" applyFill="1" applyBorder="1" applyAlignment="1">
      <alignment horizontal="right" wrapText="1"/>
    </xf>
    <xf numFmtId="49" fontId="16" fillId="0" borderId="2" xfId="0" applyNumberFormat="1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left" wrapText="1"/>
    </xf>
    <xf numFmtId="49" fontId="21" fillId="2" borderId="4" xfId="0" applyNumberFormat="1" applyFont="1" applyFill="1" applyBorder="1" applyAlignment="1">
      <alignment horizontal="left" vertical="top" wrapText="1"/>
    </xf>
    <xf numFmtId="165" fontId="20" fillId="2" borderId="4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165" fontId="14" fillId="0" borderId="6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49" fontId="14" fillId="0" borderId="8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wrapText="1"/>
    </xf>
    <xf numFmtId="49" fontId="12" fillId="0" borderId="9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left" vertical="top"/>
    </xf>
    <xf numFmtId="165" fontId="13" fillId="3" borderId="11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 wrapText="1"/>
    </xf>
    <xf numFmtId="49" fontId="14" fillId="0" borderId="9" xfId="0" applyNumberFormat="1" applyFont="1" applyFill="1" applyBorder="1" applyAlignment="1">
      <alignment horizontal="center" wrapText="1"/>
    </xf>
    <xf numFmtId="165" fontId="16" fillId="0" borderId="9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left" vertical="top" wrapText="1"/>
    </xf>
    <xf numFmtId="165" fontId="12" fillId="0" borderId="9" xfId="0" applyNumberFormat="1" applyFont="1" applyFill="1" applyBorder="1" applyAlignment="1">
      <alignment horizontal="right" wrapText="1"/>
    </xf>
    <xf numFmtId="49" fontId="12" fillId="0" borderId="13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49" fontId="12" fillId="0" borderId="14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wrapText="1"/>
    </xf>
    <xf numFmtId="165" fontId="24" fillId="0" borderId="13" xfId="0" applyNumberFormat="1" applyFont="1" applyFill="1" applyBorder="1" applyAlignment="1">
      <alignment horizontal="right" wrapText="1"/>
    </xf>
    <xf numFmtId="49" fontId="18" fillId="0" borderId="1" xfId="0" applyNumberFormat="1" applyFont="1" applyFill="1" applyBorder="1" applyAlignment="1">
      <alignment horizontal="center"/>
    </xf>
    <xf numFmtId="165" fontId="12" fillId="0" borderId="13" xfId="0" applyNumberFormat="1" applyFont="1" applyFill="1" applyBorder="1" applyAlignment="1">
      <alignment horizontal="right" wrapText="1"/>
    </xf>
    <xf numFmtId="49" fontId="13" fillId="0" borderId="5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left" wrapText="1"/>
    </xf>
    <xf numFmtId="49" fontId="17" fillId="0" borderId="9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17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 wrapText="1"/>
    </xf>
    <xf numFmtId="165" fontId="25" fillId="0" borderId="14" xfId="0" applyNumberFormat="1" applyFont="1" applyFill="1" applyBorder="1" applyAlignment="1">
      <alignment horizontal="right" wrapText="1"/>
    </xf>
    <xf numFmtId="49" fontId="20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vertical="top"/>
    </xf>
    <xf numFmtId="49" fontId="12" fillId="0" borderId="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center" wrapText="1"/>
    </xf>
    <xf numFmtId="165" fontId="23" fillId="0" borderId="13" xfId="0" applyNumberFormat="1" applyFont="1" applyFill="1" applyBorder="1" applyAlignment="1">
      <alignment horizontal="right" wrapText="1"/>
    </xf>
    <xf numFmtId="165" fontId="16" fillId="0" borderId="13" xfId="0" applyNumberFormat="1" applyFont="1" applyFill="1" applyBorder="1" applyAlignment="1">
      <alignment horizontal="right" wrapText="1"/>
    </xf>
    <xf numFmtId="49" fontId="12" fillId="0" borderId="16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wrapText="1"/>
    </xf>
    <xf numFmtId="165" fontId="20" fillId="0" borderId="16" xfId="0" applyNumberFormat="1" applyFont="1" applyFill="1" applyBorder="1" applyAlignment="1">
      <alignment horizontal="righ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vertical="top" wrapText="1"/>
    </xf>
    <xf numFmtId="165" fontId="12" fillId="0" borderId="16" xfId="0" applyNumberFormat="1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left" wrapText="1"/>
    </xf>
    <xf numFmtId="49" fontId="17" fillId="0" borderId="7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wrapText="1"/>
    </xf>
    <xf numFmtId="49" fontId="26" fillId="0" borderId="3" xfId="0" applyNumberFormat="1" applyFont="1" applyFill="1" applyBorder="1" applyAlignment="1">
      <alignment horizontal="center" wrapText="1"/>
    </xf>
    <xf numFmtId="165" fontId="25" fillId="0" borderId="3" xfId="0" applyNumberFormat="1" applyFont="1" applyFill="1" applyBorder="1" applyAlignment="1">
      <alignment horizontal="right" wrapText="1"/>
    </xf>
    <xf numFmtId="165" fontId="12" fillId="0" borderId="3" xfId="0" applyNumberFormat="1" applyFont="1" applyFill="1" applyBorder="1" applyAlignment="1">
      <alignment horizontal="right" wrapText="1"/>
    </xf>
    <xf numFmtId="49" fontId="17" fillId="0" borderId="3" xfId="0" applyNumberFormat="1" applyFont="1" applyFill="1" applyBorder="1" applyAlignment="1">
      <alignment horizontal="center" wrapText="1"/>
    </xf>
    <xf numFmtId="165" fontId="23" fillId="0" borderId="3" xfId="0" applyNumberFormat="1" applyFont="1" applyFill="1" applyBorder="1" applyAlignment="1">
      <alignment horizontal="right" wrapText="1"/>
    </xf>
    <xf numFmtId="165" fontId="12" fillId="0" borderId="6" xfId="0" applyNumberFormat="1" applyFont="1" applyFill="1" applyBorder="1" applyAlignment="1">
      <alignment horizontal="right" wrapText="1"/>
    </xf>
    <xf numFmtId="49" fontId="12" fillId="0" borderId="9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left" wrapText="1"/>
    </xf>
    <xf numFmtId="49" fontId="17" fillId="0" borderId="3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vertical="center" wrapText="1"/>
    </xf>
    <xf numFmtId="49" fontId="12" fillId="0" borderId="22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27" fillId="0" borderId="5" xfId="0" applyNumberFormat="1" applyFont="1" applyFill="1" applyBorder="1" applyAlignment="1">
      <alignment horizontal="center" vertical="top" wrapText="1"/>
    </xf>
    <xf numFmtId="4" fontId="27" fillId="0" borderId="5" xfId="0" applyNumberFormat="1" applyFont="1" applyFill="1" applyBorder="1" applyAlignment="1">
      <alignment horizontal="center" vertical="top" wrapText="1"/>
    </xf>
    <xf numFmtId="167" fontId="27" fillId="0" borderId="6" xfId="0" applyNumberFormat="1" applyFont="1" applyFill="1" applyBorder="1" applyAlignment="1">
      <alignment horizontal="center" wrapText="1"/>
    </xf>
    <xf numFmtId="165" fontId="27" fillId="0" borderId="9" xfId="0" applyNumberFormat="1" applyFont="1" applyFill="1" applyBorder="1" applyAlignment="1">
      <alignment horizontal="right" wrapText="1"/>
    </xf>
    <xf numFmtId="165" fontId="23" fillId="0" borderId="7" xfId="0" applyNumberFormat="1" applyFont="1" applyFill="1" applyBorder="1" applyAlignment="1">
      <alignment horizontal="right" wrapText="1"/>
    </xf>
    <xf numFmtId="165" fontId="17" fillId="0" borderId="12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165" fontId="23" fillId="0" borderId="3" xfId="0" applyNumberFormat="1" applyFont="1" applyFill="1" applyBorder="1" applyAlignment="1">
      <alignment horizontal="right" wrapText="1"/>
    </xf>
    <xf numFmtId="165" fontId="17" fillId="0" borderId="21" xfId="0" applyNumberFormat="1" applyFont="1" applyFill="1" applyBorder="1" applyAlignment="1">
      <alignment horizontal="right" wrapText="1"/>
    </xf>
    <xf numFmtId="49" fontId="17" fillId="0" borderId="9" xfId="0" applyNumberFormat="1" applyFont="1" applyFill="1" applyBorder="1" applyAlignment="1">
      <alignment horizontal="center" wrapText="1"/>
    </xf>
    <xf numFmtId="165" fontId="17" fillId="0" borderId="9" xfId="0" applyNumberFormat="1" applyFont="1" applyFill="1" applyBorder="1" applyAlignment="1">
      <alignment horizontal="right" wrapText="1"/>
    </xf>
    <xf numFmtId="49" fontId="17" fillId="0" borderId="24" xfId="0" applyNumberFormat="1" applyFont="1" applyFill="1" applyBorder="1" applyAlignment="1">
      <alignment horizontal="center" wrapText="1"/>
    </xf>
    <xf numFmtId="165" fontId="17" fillId="0" borderId="24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" fontId="12" fillId="0" borderId="6" xfId="0" applyNumberFormat="1" applyFont="1" applyFill="1" applyBorder="1" applyAlignment="1">
      <alignment horizontal="center" vertical="top" wrapText="1"/>
    </xf>
    <xf numFmtId="165" fontId="17" fillId="0" borderId="7" xfId="0" applyNumberFormat="1" applyFont="1" applyFill="1" applyBorder="1" applyAlignment="1">
      <alignment horizontal="right" wrapText="1"/>
    </xf>
    <xf numFmtId="165" fontId="17" fillId="0" borderId="2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horizontal="right" wrapText="1"/>
    </xf>
    <xf numFmtId="49" fontId="3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horizontal="center" wrapText="1"/>
    </xf>
    <xf numFmtId="165" fontId="17" fillId="0" borderId="13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wrapText="1"/>
    </xf>
    <xf numFmtId="165" fontId="17" fillId="0" borderId="2" xfId="0" applyNumberFormat="1" applyFont="1" applyFill="1" applyBorder="1" applyAlignment="1">
      <alignment horizontal="right" wrapText="1"/>
    </xf>
    <xf numFmtId="165" fontId="24" fillId="0" borderId="3" xfId="0" applyNumberFormat="1" applyFont="1" applyFill="1" applyBorder="1" applyAlignment="1">
      <alignment horizontal="right" wrapText="1"/>
    </xf>
    <xf numFmtId="165" fontId="24" fillId="0" borderId="7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wrapText="1"/>
    </xf>
    <xf numFmtId="165" fontId="24" fillId="0" borderId="9" xfId="0" applyNumberFormat="1" applyFont="1" applyFill="1" applyBorder="1" applyAlignment="1">
      <alignment horizontal="right" wrapText="1"/>
    </xf>
    <xf numFmtId="165" fontId="16" fillId="0" borderId="4" xfId="0" applyNumberFormat="1" applyFont="1" applyFill="1" applyBorder="1" applyAlignment="1">
      <alignment horizontal="right" wrapText="1"/>
    </xf>
    <xf numFmtId="165" fontId="16" fillId="0" borderId="2" xfId="0" applyNumberFormat="1" applyFont="1" applyFill="1" applyBorder="1" applyAlignment="1">
      <alignment horizontal="right" wrapText="1"/>
    </xf>
    <xf numFmtId="165" fontId="16" fillId="0" borderId="6" xfId="0" applyNumberFormat="1" applyFont="1" applyFill="1" applyBorder="1" applyAlignment="1">
      <alignment horizontal="right" wrapText="1"/>
    </xf>
    <xf numFmtId="165" fontId="11" fillId="0" borderId="3" xfId="0" applyNumberFormat="1" applyFont="1" applyFill="1" applyBorder="1" applyAlignment="1">
      <alignment horizontal="right" wrapText="1"/>
    </xf>
    <xf numFmtId="49" fontId="23" fillId="0" borderId="7" xfId="0" applyNumberFormat="1" applyFont="1" applyFill="1" applyBorder="1" applyAlignment="1">
      <alignment horizontal="center" wrapText="1"/>
    </xf>
    <xf numFmtId="165" fontId="11" fillId="0" borderId="7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center" wrapText="1"/>
    </xf>
    <xf numFmtId="165" fontId="23" fillId="0" borderId="10" xfId="0" applyNumberFormat="1" applyFont="1" applyFill="1" applyBorder="1" applyAlignment="1">
      <alignment horizontal="right" wrapText="1"/>
    </xf>
    <xf numFmtId="165" fontId="11" fillId="0" borderId="10" xfId="0" applyNumberFormat="1" applyFont="1" applyFill="1" applyBorder="1" applyAlignment="1">
      <alignment horizontal="right" wrapText="1"/>
    </xf>
    <xf numFmtId="165" fontId="5" fillId="0" borderId="0" xfId="0" applyNumberFormat="1" applyFont="1" applyAlignment="1">
      <alignment/>
    </xf>
    <xf numFmtId="165" fontId="12" fillId="0" borderId="20" xfId="0" applyNumberFormat="1" applyFont="1" applyFill="1" applyBorder="1" applyAlignment="1">
      <alignment horizontal="right" wrapText="1"/>
    </xf>
    <xf numFmtId="49" fontId="12" fillId="0" borderId="25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left" wrapText="1"/>
    </xf>
    <xf numFmtId="165" fontId="17" fillId="0" borderId="6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vertical="center" wrapText="1"/>
    </xf>
    <xf numFmtId="165" fontId="11" fillId="0" borderId="6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wrapText="1"/>
    </xf>
    <xf numFmtId="165" fontId="23" fillId="0" borderId="20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5" fontId="17" fillId="0" borderId="7" xfId="0" applyNumberFormat="1" applyFont="1" applyFill="1" applyBorder="1" applyAlignment="1">
      <alignment horizontal="right" vertical="center" wrapText="1"/>
    </xf>
    <xf numFmtId="165" fontId="12" fillId="0" borderId="7" xfId="0" applyNumberFormat="1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center" wrapText="1"/>
    </xf>
    <xf numFmtId="165" fontId="12" fillId="0" borderId="7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 wrapText="1"/>
    </xf>
    <xf numFmtId="165" fontId="17" fillId="0" borderId="6" xfId="0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49" fontId="12" fillId="0" borderId="26" xfId="0" applyNumberFormat="1" applyFont="1" applyFill="1" applyBorder="1" applyAlignment="1">
      <alignment/>
    </xf>
    <xf numFmtId="49" fontId="12" fillId="0" borderId="27" xfId="0" applyNumberFormat="1" applyFont="1" applyFill="1" applyBorder="1" applyAlignment="1">
      <alignment/>
    </xf>
    <xf numFmtId="165" fontId="16" fillId="0" borderId="7" xfId="0" applyNumberFormat="1" applyFont="1" applyFill="1" applyBorder="1" applyAlignment="1">
      <alignment horizontal="right" wrapText="1"/>
    </xf>
    <xf numFmtId="49" fontId="12" fillId="0" borderId="28" xfId="0" applyNumberFormat="1" applyFont="1" applyFill="1" applyBorder="1" applyAlignment="1">
      <alignment/>
    </xf>
    <xf numFmtId="165" fontId="27" fillId="0" borderId="8" xfId="0" applyNumberFormat="1" applyFont="1" applyFill="1" applyBorder="1" applyAlignment="1">
      <alignment horizontal="right" wrapText="1"/>
    </xf>
    <xf numFmtId="165" fontId="27" fillId="0" borderId="5" xfId="0" applyNumberFormat="1" applyFont="1" applyFill="1" applyBorder="1" applyAlignment="1">
      <alignment horizontal="right" wrapText="1"/>
    </xf>
    <xf numFmtId="165" fontId="28" fillId="0" borderId="7" xfId="0" applyNumberFormat="1" applyFont="1" applyFill="1" applyBorder="1" applyAlignment="1">
      <alignment horizontal="right" wrapText="1"/>
    </xf>
    <xf numFmtId="165" fontId="27" fillId="0" borderId="3" xfId="0" applyNumberFormat="1" applyFont="1" applyFill="1" applyBorder="1" applyAlignment="1">
      <alignment horizontal="right" wrapText="1"/>
    </xf>
    <xf numFmtId="165" fontId="28" fillId="0" borderId="12" xfId="0" applyNumberFormat="1" applyFont="1" applyFill="1" applyBorder="1" applyAlignment="1">
      <alignment horizontal="right" wrapText="1"/>
    </xf>
    <xf numFmtId="165" fontId="28" fillId="0" borderId="13" xfId="0" applyNumberFormat="1" applyFont="1" applyFill="1" applyBorder="1" applyAlignment="1">
      <alignment horizontal="right" wrapText="1"/>
    </xf>
    <xf numFmtId="165" fontId="26" fillId="0" borderId="1" xfId="0" applyNumberFormat="1" applyFont="1" applyFill="1" applyBorder="1" applyAlignment="1">
      <alignment horizontal="right" wrapText="1"/>
    </xf>
    <xf numFmtId="165" fontId="27" fillId="0" borderId="2" xfId="0" applyNumberFormat="1" applyFont="1" applyFill="1" applyBorder="1" applyAlignment="1">
      <alignment horizontal="right" wrapText="1"/>
    </xf>
    <xf numFmtId="165" fontId="26" fillId="0" borderId="5" xfId="0" applyNumberFormat="1" applyFont="1" applyFill="1" applyBorder="1" applyAlignment="1">
      <alignment horizontal="right" wrapText="1"/>
    </xf>
    <xf numFmtId="49" fontId="17" fillId="0" borderId="21" xfId="0" applyNumberFormat="1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/>
    </xf>
    <xf numFmtId="49" fontId="12" fillId="0" borderId="9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 wrapText="1"/>
    </xf>
    <xf numFmtId="49" fontId="26" fillId="0" borderId="13" xfId="0" applyNumberFormat="1" applyFont="1" applyFill="1" applyBorder="1" applyAlignment="1">
      <alignment horizontal="center" wrapText="1"/>
    </xf>
    <xf numFmtId="165" fontId="25" fillId="0" borderId="13" xfId="0" applyNumberFormat="1" applyFont="1" applyFill="1" applyBorder="1" applyAlignment="1">
      <alignment horizontal="right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center" wrapText="1"/>
    </xf>
    <xf numFmtId="165" fontId="12" fillId="0" borderId="29" xfId="0" applyNumberFormat="1" applyFont="1" applyFill="1" applyBorder="1" applyAlignment="1">
      <alignment horizontal="right" wrapText="1"/>
    </xf>
    <xf numFmtId="49" fontId="12" fillId="0" borderId="22" xfId="0" applyNumberFormat="1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right" wrapText="1"/>
    </xf>
    <xf numFmtId="165" fontId="12" fillId="0" borderId="30" xfId="0" applyNumberFormat="1" applyFont="1" applyFill="1" applyBorder="1" applyAlignment="1">
      <alignment horizontal="right" wrapText="1"/>
    </xf>
    <xf numFmtId="49" fontId="17" fillId="0" borderId="31" xfId="0" applyNumberFormat="1" applyFont="1" applyFill="1" applyBorder="1" applyAlignment="1">
      <alignment horizontal="center" wrapText="1"/>
    </xf>
    <xf numFmtId="165" fontId="24" fillId="0" borderId="14" xfId="0" applyNumberFormat="1" applyFont="1" applyFill="1" applyBorder="1" applyAlignment="1">
      <alignment horizontal="right" wrapText="1"/>
    </xf>
    <xf numFmtId="165" fontId="24" fillId="0" borderId="32" xfId="0" applyNumberFormat="1" applyFont="1" applyFill="1" applyBorder="1" applyAlignment="1">
      <alignment horizontal="right" wrapText="1"/>
    </xf>
    <xf numFmtId="49" fontId="3" fillId="0" borderId="33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20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49" fontId="20" fillId="2" borderId="4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7" fillId="0" borderId="9" xfId="0" applyNumberFormat="1" applyFont="1" applyFill="1" applyBorder="1" applyAlignment="1">
      <alignment horizontal="center" wrapText="1"/>
    </xf>
    <xf numFmtId="49" fontId="14" fillId="0" borderId="8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37" xfId="0" applyNumberFormat="1" applyFont="1" applyFill="1" applyBorder="1" applyAlignment="1">
      <alignment horizontal="center" wrapText="1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37" xfId="0" applyNumberFormat="1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49" fontId="26" fillId="0" borderId="37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 wrapText="1"/>
    </xf>
    <xf numFmtId="49" fontId="17" fillId="0" borderId="35" xfId="0" applyNumberFormat="1" applyFont="1" applyFill="1" applyBorder="1" applyAlignment="1">
      <alignment horizontal="center" wrapText="1"/>
    </xf>
    <xf numFmtId="49" fontId="17" fillId="0" borderId="36" xfId="0" applyNumberFormat="1" applyFont="1" applyFill="1" applyBorder="1" applyAlignment="1">
      <alignment horizontal="center" wrapText="1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37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17" fillId="0" borderId="39" xfId="0" applyNumberFormat="1" applyFont="1" applyFill="1" applyBorder="1" applyAlignment="1">
      <alignment horizontal="center" wrapText="1"/>
    </xf>
    <xf numFmtId="49" fontId="17" fillId="0" borderId="40" xfId="0" applyNumberFormat="1" applyFont="1" applyFill="1" applyBorder="1" applyAlignment="1">
      <alignment horizontal="center" wrapText="1"/>
    </xf>
    <xf numFmtId="49" fontId="17" fillId="0" borderId="41" xfId="0" applyNumberFormat="1" applyFont="1" applyFill="1" applyBorder="1" applyAlignment="1">
      <alignment horizontal="center" wrapText="1"/>
    </xf>
    <xf numFmtId="49" fontId="17" fillId="0" borderId="42" xfId="0" applyNumberFormat="1" applyFont="1" applyFill="1" applyBorder="1" applyAlignment="1">
      <alignment horizontal="center" wrapText="1"/>
    </xf>
    <xf numFmtId="49" fontId="17" fillId="0" borderId="43" xfId="0" applyNumberFormat="1" applyFont="1" applyFill="1" applyBorder="1" applyAlignment="1">
      <alignment horizontal="center" wrapText="1"/>
    </xf>
    <xf numFmtId="49" fontId="17" fillId="0" borderId="44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wrapText="1"/>
    </xf>
    <xf numFmtId="49" fontId="26" fillId="0" borderId="45" xfId="0" applyNumberFormat="1" applyFont="1" applyFill="1" applyBorder="1" applyAlignment="1">
      <alignment horizontal="center" wrapText="1"/>
    </xf>
    <xf numFmtId="49" fontId="26" fillId="0" borderId="46" xfId="0" applyNumberFormat="1" applyFont="1" applyFill="1" applyBorder="1" applyAlignment="1">
      <alignment horizontal="center" wrapText="1"/>
    </xf>
    <xf numFmtId="49" fontId="17" fillId="0" borderId="47" xfId="0" applyNumberFormat="1" applyFont="1" applyFill="1" applyBorder="1" applyAlignment="1">
      <alignment horizontal="center" wrapText="1"/>
    </xf>
    <xf numFmtId="49" fontId="17" fillId="0" borderId="48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 wrapText="1"/>
    </xf>
    <xf numFmtId="49" fontId="17" fillId="0" borderId="41" xfId="0" applyNumberFormat="1" applyFont="1" applyFill="1" applyBorder="1" applyAlignment="1">
      <alignment horizontal="center" wrapText="1"/>
    </xf>
    <xf numFmtId="49" fontId="17" fillId="0" borderId="42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7" fillId="0" borderId="38" xfId="0" applyNumberFormat="1" applyFont="1" applyFill="1" applyBorder="1" applyAlignment="1">
      <alignment horizontal="center" wrapText="1"/>
    </xf>
    <xf numFmtId="49" fontId="17" fillId="0" borderId="27" xfId="0" applyNumberFormat="1" applyFont="1" applyFill="1" applyBorder="1" applyAlignment="1">
      <alignment horizontal="center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>
      <alignment horizontal="center" wrapText="1"/>
    </xf>
    <xf numFmtId="49" fontId="26" fillId="0" borderId="28" xfId="0" applyNumberFormat="1" applyFont="1" applyFill="1" applyBorder="1" applyAlignment="1">
      <alignment horizontal="center" wrapText="1"/>
    </xf>
    <xf numFmtId="165" fontId="23" fillId="0" borderId="9" xfId="0" applyNumberFormat="1" applyFont="1" applyFill="1" applyBorder="1" applyAlignment="1">
      <alignment horizontal="right" wrapText="1"/>
    </xf>
    <xf numFmtId="49" fontId="17" fillId="0" borderId="2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left" wrapText="1"/>
    </xf>
    <xf numFmtId="165" fontId="24" fillId="0" borderId="51" xfId="0" applyNumberFormat="1" applyFont="1" applyFill="1" applyBorder="1" applyAlignment="1">
      <alignment horizontal="right" wrapText="1"/>
    </xf>
    <xf numFmtId="0" fontId="3" fillId="0" borderId="6" xfId="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9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wrapText="1"/>
    </xf>
    <xf numFmtId="49" fontId="12" fillId="0" borderId="52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center" wrapText="1"/>
    </xf>
    <xf numFmtId="165" fontId="17" fillId="0" borderId="9" xfId="0" applyNumberFormat="1" applyFont="1" applyFill="1" applyBorder="1" applyAlignment="1">
      <alignment horizontal="right" vertical="center" wrapText="1"/>
    </xf>
    <xf numFmtId="165" fontId="12" fillId="0" borderId="9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tabSelected="1" view="pageBreakPreview" zoomScale="80" zoomScaleNormal="85" zoomScaleSheetLayoutView="80" workbookViewId="0" topLeftCell="A5">
      <selection activeCell="K22" sqref="K22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9" width="14.125" style="9" customWidth="1"/>
    <col min="10" max="10" width="10.50390625" style="9" hidden="1" customWidth="1"/>
    <col min="11" max="11" width="14.125" style="3" customWidth="1"/>
    <col min="12" max="12" width="14.375" style="1" customWidth="1"/>
    <col min="13" max="16384" width="9.125" style="1" customWidth="1"/>
  </cols>
  <sheetData>
    <row r="1" spans="1:11" ht="18">
      <c r="A1" s="21"/>
      <c r="B1" s="27"/>
      <c r="C1" s="28"/>
      <c r="D1" s="28"/>
      <c r="E1" s="260" t="s">
        <v>49</v>
      </c>
      <c r="F1" s="260"/>
      <c r="G1" s="260"/>
      <c r="H1" s="260"/>
      <c r="I1" s="260"/>
      <c r="J1" s="260"/>
      <c r="K1" s="260"/>
    </row>
    <row r="2" spans="1:11" ht="18">
      <c r="A2" s="21"/>
      <c r="B2" s="27"/>
      <c r="C2" s="260" t="s">
        <v>61</v>
      </c>
      <c r="D2" s="260"/>
      <c r="E2" s="260"/>
      <c r="F2" s="260"/>
      <c r="G2" s="260"/>
      <c r="H2" s="260"/>
      <c r="I2" s="260"/>
      <c r="J2" s="260"/>
      <c r="K2" s="260"/>
    </row>
    <row r="3" spans="1:11" ht="18">
      <c r="A3" s="21"/>
      <c r="B3" s="260" t="s">
        <v>89</v>
      </c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8">
      <c r="A4" s="21"/>
      <c r="B4" s="29"/>
      <c r="C4" s="260" t="s">
        <v>88</v>
      </c>
      <c r="D4" s="260"/>
      <c r="E4" s="260"/>
      <c r="F4" s="260"/>
      <c r="G4" s="260"/>
      <c r="H4" s="260"/>
      <c r="I4" s="260"/>
      <c r="J4" s="260"/>
      <c r="K4" s="260"/>
    </row>
    <row r="5" spans="1:11" ht="18">
      <c r="A5" s="21"/>
      <c r="B5" s="27"/>
      <c r="C5" s="260" t="s">
        <v>172</v>
      </c>
      <c r="D5" s="260"/>
      <c r="E5" s="260"/>
      <c r="F5" s="260"/>
      <c r="G5" s="260"/>
      <c r="H5" s="260"/>
      <c r="I5" s="260"/>
      <c r="J5" s="260"/>
      <c r="K5" s="260"/>
    </row>
    <row r="6" spans="1:11" ht="18">
      <c r="A6" s="21"/>
      <c r="B6" s="27"/>
      <c r="C6" s="260" t="s">
        <v>164</v>
      </c>
      <c r="D6" s="260"/>
      <c r="E6" s="260"/>
      <c r="F6" s="260"/>
      <c r="G6" s="260"/>
      <c r="H6" s="260"/>
      <c r="I6" s="260"/>
      <c r="J6" s="260"/>
      <c r="K6" s="260"/>
    </row>
    <row r="7" spans="1:11" ht="18">
      <c r="A7" s="21"/>
      <c r="B7" s="27"/>
      <c r="C7" s="29"/>
      <c r="D7" s="29"/>
      <c r="E7" s="29"/>
      <c r="F7" s="260" t="s">
        <v>203</v>
      </c>
      <c r="G7" s="260"/>
      <c r="H7" s="260"/>
      <c r="I7" s="260"/>
      <c r="J7" s="260"/>
      <c r="K7" s="260"/>
    </row>
    <row r="8" spans="1:11" ht="18">
      <c r="A8" s="21"/>
      <c r="B8" s="27"/>
      <c r="C8" s="29"/>
      <c r="D8" s="29"/>
      <c r="E8" s="29"/>
      <c r="F8" s="260" t="s">
        <v>340</v>
      </c>
      <c r="G8" s="260"/>
      <c r="H8" s="260"/>
      <c r="I8" s="260"/>
      <c r="J8" s="260"/>
      <c r="K8" s="260"/>
    </row>
    <row r="9" spans="1:11" ht="18">
      <c r="A9" s="21"/>
      <c r="B9" s="27"/>
      <c r="C9" s="260"/>
      <c r="D9" s="260"/>
      <c r="E9" s="260"/>
      <c r="F9" s="260"/>
      <c r="G9" s="260"/>
      <c r="H9" s="260"/>
      <c r="I9" s="260"/>
      <c r="J9" s="260"/>
      <c r="K9" s="260"/>
    </row>
    <row r="10" spans="1:11" ht="24.75" customHeight="1">
      <c r="A10" s="261" t="s">
        <v>0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spans="1:11" ht="24.75" customHeight="1">
      <c r="A11" s="261" t="s">
        <v>1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 ht="18.75" customHeight="1">
      <c r="A12" s="261" t="s">
        <v>139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ht="14.25" thickBo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39" customHeight="1" thickBot="1">
      <c r="A14" s="259" t="s">
        <v>2</v>
      </c>
      <c r="B14" s="259" t="s">
        <v>50</v>
      </c>
      <c r="C14" s="259" t="s">
        <v>12</v>
      </c>
      <c r="D14" s="259"/>
      <c r="E14" s="259" t="s">
        <v>13</v>
      </c>
      <c r="F14" s="259" t="s">
        <v>14</v>
      </c>
      <c r="G14" s="259" t="s">
        <v>45</v>
      </c>
      <c r="H14" s="259" t="s">
        <v>197</v>
      </c>
      <c r="I14" s="259"/>
      <c r="J14" s="259"/>
      <c r="K14" s="282" t="s">
        <v>21</v>
      </c>
    </row>
    <row r="15" spans="1:11" ht="17.25" customHeight="1" thickBot="1">
      <c r="A15" s="259"/>
      <c r="B15" s="259"/>
      <c r="C15" s="259"/>
      <c r="D15" s="259"/>
      <c r="E15" s="259"/>
      <c r="F15" s="259"/>
      <c r="G15" s="259"/>
      <c r="H15" s="26" t="s">
        <v>19</v>
      </c>
      <c r="I15" s="26" t="s">
        <v>20</v>
      </c>
      <c r="J15" s="26" t="s">
        <v>87</v>
      </c>
      <c r="K15" s="282"/>
    </row>
    <row r="16" spans="1:11" ht="17.25">
      <c r="A16" s="96" t="s">
        <v>11</v>
      </c>
      <c r="B16" s="262" t="s">
        <v>3</v>
      </c>
      <c r="C16" s="262"/>
      <c r="D16" s="262"/>
      <c r="E16" s="262"/>
      <c r="F16" s="262"/>
      <c r="G16" s="97"/>
      <c r="H16" s="165"/>
      <c r="I16" s="165"/>
      <c r="J16" s="165"/>
      <c r="K16" s="166"/>
    </row>
    <row r="17" spans="1:11" ht="15">
      <c r="A17" s="73" t="s">
        <v>23</v>
      </c>
      <c r="B17" s="280" t="s">
        <v>46</v>
      </c>
      <c r="C17" s="280"/>
      <c r="D17" s="280"/>
      <c r="E17" s="280"/>
      <c r="F17" s="280"/>
      <c r="G17" s="98"/>
      <c r="H17" s="167"/>
      <c r="I17" s="167"/>
      <c r="J17" s="167"/>
      <c r="K17" s="167"/>
    </row>
    <row r="18" spans="1:11" ht="26.25" customHeight="1">
      <c r="A18" s="60" t="s">
        <v>51</v>
      </c>
      <c r="B18" s="289" t="s">
        <v>4</v>
      </c>
      <c r="C18" s="289"/>
      <c r="D18" s="289"/>
      <c r="E18" s="289"/>
      <c r="F18" s="289"/>
      <c r="G18" s="99"/>
      <c r="H18" s="168"/>
      <c r="I18" s="168"/>
      <c r="J18" s="168"/>
      <c r="K18" s="168"/>
    </row>
    <row r="19" spans="1:11" ht="30.75">
      <c r="A19" s="48" t="s">
        <v>52</v>
      </c>
      <c r="B19" s="100" t="s">
        <v>103</v>
      </c>
      <c r="C19" s="296"/>
      <c r="D19" s="296"/>
      <c r="E19" s="89"/>
      <c r="F19" s="89"/>
      <c r="G19" s="89"/>
      <c r="H19" s="87">
        <f>H21+H23+H20+H22</f>
        <v>19742</v>
      </c>
      <c r="I19" s="87">
        <f>I21+I23+I20</f>
        <v>170477.2</v>
      </c>
      <c r="J19" s="87">
        <v>0</v>
      </c>
      <c r="K19" s="87">
        <f>H19+I19</f>
        <v>190219.2</v>
      </c>
    </row>
    <row r="20" spans="1:11" ht="15">
      <c r="A20" s="308"/>
      <c r="B20" s="310" t="s">
        <v>138</v>
      </c>
      <c r="C20" s="324" t="s">
        <v>15</v>
      </c>
      <c r="D20" s="325"/>
      <c r="E20" s="136" t="s">
        <v>222</v>
      </c>
      <c r="F20" s="136" t="s">
        <v>224</v>
      </c>
      <c r="G20" s="136" t="s">
        <v>9</v>
      </c>
      <c r="H20" s="169">
        <v>0</v>
      </c>
      <c r="I20" s="169">
        <f>157750+12727.2</f>
        <v>170477.2</v>
      </c>
      <c r="J20" s="169"/>
      <c r="K20" s="169">
        <f>H20+I20</f>
        <v>170477.2</v>
      </c>
    </row>
    <row r="21" spans="1:11" ht="30" customHeight="1">
      <c r="A21" s="309"/>
      <c r="B21" s="368"/>
      <c r="C21" s="303" t="s">
        <v>15</v>
      </c>
      <c r="D21" s="303"/>
      <c r="E21" s="155" t="s">
        <v>124</v>
      </c>
      <c r="F21" s="155" t="s">
        <v>224</v>
      </c>
      <c r="G21" s="155" t="s">
        <v>9</v>
      </c>
      <c r="H21" s="182">
        <f>9859.3+9859.2-1476.5-4.1</f>
        <v>18237.9</v>
      </c>
      <c r="I21" s="214">
        <v>0</v>
      </c>
      <c r="J21" s="214"/>
      <c r="K21" s="214">
        <f>H21+I21</f>
        <v>18237.9</v>
      </c>
    </row>
    <row r="22" spans="1:11" ht="30" customHeight="1">
      <c r="A22" s="309"/>
      <c r="B22" s="283" t="s">
        <v>305</v>
      </c>
      <c r="C22" s="363" t="s">
        <v>15</v>
      </c>
      <c r="D22" s="364"/>
      <c r="E22" s="174" t="s">
        <v>124</v>
      </c>
      <c r="F22" s="174" t="s">
        <v>224</v>
      </c>
      <c r="G22" s="174" t="s">
        <v>9</v>
      </c>
      <c r="H22" s="175">
        <v>4.1</v>
      </c>
      <c r="I22" s="371">
        <v>0</v>
      </c>
      <c r="J22" s="371"/>
      <c r="K22" s="371">
        <f>H22+I22</f>
        <v>4.1</v>
      </c>
    </row>
    <row r="23" spans="1:11" ht="66">
      <c r="A23" s="302"/>
      <c r="B23" s="153" t="s">
        <v>169</v>
      </c>
      <c r="C23" s="304" t="s">
        <v>15</v>
      </c>
      <c r="D23" s="304"/>
      <c r="E23" s="154" t="s">
        <v>124</v>
      </c>
      <c r="F23" s="154" t="s">
        <v>229</v>
      </c>
      <c r="G23" s="154" t="s">
        <v>59</v>
      </c>
      <c r="H23" s="171">
        <v>1500</v>
      </c>
      <c r="I23" s="172">
        <v>0</v>
      </c>
      <c r="J23" s="172"/>
      <c r="K23" s="172">
        <f>H23</f>
        <v>1500</v>
      </c>
    </row>
    <row r="24" spans="1:11" ht="19.5" customHeight="1">
      <c r="A24" s="48" t="s">
        <v>106</v>
      </c>
      <c r="B24" s="100" t="s">
        <v>102</v>
      </c>
      <c r="C24" s="296"/>
      <c r="D24" s="296"/>
      <c r="E24" s="89"/>
      <c r="F24" s="89"/>
      <c r="G24" s="89"/>
      <c r="H24" s="145">
        <f>H25+H26+H27</f>
        <v>19254</v>
      </c>
      <c r="I24" s="145">
        <f>I25+I26</f>
        <v>187335.8</v>
      </c>
      <c r="J24" s="171"/>
      <c r="K24" s="145">
        <f>K25+K26+K27</f>
        <v>206589.8</v>
      </c>
    </row>
    <row r="25" spans="1:11" ht="15">
      <c r="A25" s="77"/>
      <c r="B25" s="310" t="s">
        <v>101</v>
      </c>
      <c r="C25" s="264" t="s">
        <v>16</v>
      </c>
      <c r="D25" s="264"/>
      <c r="E25" s="136" t="s">
        <v>124</v>
      </c>
      <c r="F25" s="136" t="s">
        <v>224</v>
      </c>
      <c r="G25" s="136" t="s">
        <v>9</v>
      </c>
      <c r="H25" s="181">
        <f>9877+10877-1500-59.2</f>
        <v>19194.8</v>
      </c>
      <c r="I25" s="181">
        <v>0</v>
      </c>
      <c r="J25" s="181"/>
      <c r="K25" s="181">
        <f aca="true" t="shared" si="0" ref="K25:K30">H25+I25</f>
        <v>19194.8</v>
      </c>
    </row>
    <row r="26" spans="1:11" ht="15">
      <c r="A26" s="239"/>
      <c r="B26" s="368"/>
      <c r="C26" s="328" t="s">
        <v>16</v>
      </c>
      <c r="D26" s="328"/>
      <c r="E26" s="161" t="s">
        <v>223</v>
      </c>
      <c r="F26" s="161" t="s">
        <v>224</v>
      </c>
      <c r="G26" s="161" t="s">
        <v>9</v>
      </c>
      <c r="H26" s="173">
        <v>0</v>
      </c>
      <c r="I26" s="173">
        <f>21303.8+166032</f>
        <v>187335.8</v>
      </c>
      <c r="J26" s="173"/>
      <c r="K26" s="173">
        <f t="shared" si="0"/>
        <v>187335.8</v>
      </c>
    </row>
    <row r="27" spans="1:11" ht="26.25" customHeight="1">
      <c r="A27" s="101"/>
      <c r="B27" s="283" t="s">
        <v>305</v>
      </c>
      <c r="C27" s="328" t="s">
        <v>16</v>
      </c>
      <c r="D27" s="328"/>
      <c r="E27" s="161" t="s">
        <v>124</v>
      </c>
      <c r="F27" s="161" t="s">
        <v>224</v>
      </c>
      <c r="G27" s="161" t="s">
        <v>9</v>
      </c>
      <c r="H27" s="175">
        <v>59.2</v>
      </c>
      <c r="I27" s="175">
        <v>0</v>
      </c>
      <c r="J27" s="175"/>
      <c r="K27" s="175">
        <f t="shared" si="0"/>
        <v>59.2</v>
      </c>
    </row>
    <row r="28" spans="1:11" ht="21" customHeight="1">
      <c r="A28" s="48" t="s">
        <v>107</v>
      </c>
      <c r="B28" s="100" t="s">
        <v>94</v>
      </c>
      <c r="C28" s="296"/>
      <c r="D28" s="296"/>
      <c r="E28" s="89"/>
      <c r="F28" s="89"/>
      <c r="G28" s="89"/>
      <c r="H28" s="145">
        <f>H29+H30</f>
        <v>4821.5</v>
      </c>
      <c r="I28" s="145">
        <f>I29+I30</f>
        <v>38572</v>
      </c>
      <c r="J28" s="175"/>
      <c r="K28" s="145">
        <f t="shared" si="0"/>
        <v>43393.5</v>
      </c>
    </row>
    <row r="29" spans="1:11" ht="15">
      <c r="A29" s="101"/>
      <c r="B29" s="310" t="s">
        <v>95</v>
      </c>
      <c r="C29" s="324" t="s">
        <v>16</v>
      </c>
      <c r="D29" s="325"/>
      <c r="E29" s="161" t="s">
        <v>124</v>
      </c>
      <c r="F29" s="161" t="s">
        <v>224</v>
      </c>
      <c r="G29" s="161" t="s">
        <v>9</v>
      </c>
      <c r="H29" s="173">
        <f>2410.8+2410.7</f>
        <v>4821.5</v>
      </c>
      <c r="I29" s="173">
        <v>0</v>
      </c>
      <c r="J29" s="173"/>
      <c r="K29" s="173">
        <f t="shared" si="0"/>
        <v>4821.5</v>
      </c>
    </row>
    <row r="30" spans="1:11" ht="15.75" thickBot="1">
      <c r="A30" s="101"/>
      <c r="B30" s="329"/>
      <c r="C30" s="352" t="s">
        <v>16</v>
      </c>
      <c r="D30" s="353"/>
      <c r="E30" s="176" t="s">
        <v>223</v>
      </c>
      <c r="F30" s="176" t="s">
        <v>224</v>
      </c>
      <c r="G30" s="176" t="s">
        <v>9</v>
      </c>
      <c r="H30" s="177">
        <v>0</v>
      </c>
      <c r="I30" s="177">
        <v>38572</v>
      </c>
      <c r="J30" s="177"/>
      <c r="K30" s="177">
        <f t="shared" si="0"/>
        <v>38572</v>
      </c>
    </row>
    <row r="31" spans="1:11" ht="30.75" customHeight="1" thickBot="1">
      <c r="A31" s="68"/>
      <c r="B31" s="68" t="s">
        <v>22</v>
      </c>
      <c r="C31" s="290" t="s">
        <v>40</v>
      </c>
      <c r="D31" s="290"/>
      <c r="E31" s="103"/>
      <c r="F31" s="103"/>
      <c r="G31" s="103"/>
      <c r="H31" s="86">
        <f>H19+H24+H28</f>
        <v>43817.5</v>
      </c>
      <c r="I31" s="86">
        <f>I19+I24+I28</f>
        <v>396385</v>
      </c>
      <c r="J31" s="86">
        <f>J19+J24+J28</f>
        <v>0</v>
      </c>
      <c r="K31" s="86">
        <f>K19+K24+K28</f>
        <v>440202.5</v>
      </c>
    </row>
    <row r="32" spans="1:11" ht="27.75" customHeight="1">
      <c r="A32" s="60" t="s">
        <v>53</v>
      </c>
      <c r="B32" s="280" t="s">
        <v>72</v>
      </c>
      <c r="C32" s="280"/>
      <c r="D32" s="280"/>
      <c r="E32" s="280"/>
      <c r="F32" s="280"/>
      <c r="G32" s="104"/>
      <c r="H32" s="178"/>
      <c r="I32" s="178"/>
      <c r="J32" s="179"/>
      <c r="K32" s="180"/>
    </row>
    <row r="33" spans="1:11" s="18" customFormat="1" ht="20.25" customHeight="1">
      <c r="A33" s="48" t="s">
        <v>54</v>
      </c>
      <c r="B33" s="100" t="s">
        <v>115</v>
      </c>
      <c r="C33" s="296"/>
      <c r="D33" s="296"/>
      <c r="E33" s="89"/>
      <c r="F33" s="89"/>
      <c r="G33" s="89"/>
      <c r="H33" s="145">
        <f>H34+H35+H36</f>
        <v>1000</v>
      </c>
      <c r="I33" s="145">
        <f>I34+I35</f>
        <v>70000</v>
      </c>
      <c r="J33" s="145">
        <f>J35</f>
        <v>0</v>
      </c>
      <c r="K33" s="145">
        <f>H33+I33</f>
        <v>71000</v>
      </c>
    </row>
    <row r="34" spans="1:11" s="18" customFormat="1" ht="20.25" customHeight="1">
      <c r="A34" s="308"/>
      <c r="B34" s="313" t="s">
        <v>213</v>
      </c>
      <c r="C34" s="324" t="s">
        <v>39</v>
      </c>
      <c r="D34" s="325"/>
      <c r="E34" s="136" t="s">
        <v>212</v>
      </c>
      <c r="F34" s="136" t="s">
        <v>224</v>
      </c>
      <c r="G34" s="136" t="s">
        <v>9</v>
      </c>
      <c r="H34" s="181">
        <v>0</v>
      </c>
      <c r="I34" s="181">
        <v>70000</v>
      </c>
      <c r="J34" s="181"/>
      <c r="K34" s="181">
        <f>H34+I34</f>
        <v>70000</v>
      </c>
    </row>
    <row r="35" spans="1:11" s="18" customFormat="1" ht="30" customHeight="1">
      <c r="A35" s="309"/>
      <c r="B35" s="314"/>
      <c r="C35" s="303" t="s">
        <v>39</v>
      </c>
      <c r="D35" s="303"/>
      <c r="E35" s="155" t="s">
        <v>86</v>
      </c>
      <c r="F35" s="155" t="s">
        <v>224</v>
      </c>
      <c r="G35" s="155" t="s">
        <v>9</v>
      </c>
      <c r="H35" s="182">
        <f>1000-24.8</f>
        <v>975.2</v>
      </c>
      <c r="I35" s="182">
        <v>0</v>
      </c>
      <c r="J35" s="182"/>
      <c r="K35" s="182">
        <f>H35+I35</f>
        <v>975.2</v>
      </c>
    </row>
    <row r="36" spans="1:11" s="18" customFormat="1" ht="78" customHeight="1">
      <c r="A36" s="302"/>
      <c r="B36" s="183" t="s">
        <v>217</v>
      </c>
      <c r="C36" s="332" t="s">
        <v>39</v>
      </c>
      <c r="D36" s="333"/>
      <c r="E36" s="137" t="s">
        <v>86</v>
      </c>
      <c r="F36" s="137" t="s">
        <v>224</v>
      </c>
      <c r="G36" s="137" t="s">
        <v>59</v>
      </c>
      <c r="H36" s="184">
        <v>24.8</v>
      </c>
      <c r="I36" s="184">
        <v>0</v>
      </c>
      <c r="J36" s="184"/>
      <c r="K36" s="184">
        <f>H36</f>
        <v>24.8</v>
      </c>
    </row>
    <row r="37" spans="1:11" s="18" customFormat="1" ht="46.5" customHeight="1">
      <c r="A37" s="48" t="s">
        <v>125</v>
      </c>
      <c r="B37" s="111" t="s">
        <v>140</v>
      </c>
      <c r="C37" s="296"/>
      <c r="D37" s="296"/>
      <c r="E37" s="89"/>
      <c r="F37" s="89"/>
      <c r="G37" s="89"/>
      <c r="H37" s="145">
        <f>H39+H40+H38</f>
        <v>1226.4</v>
      </c>
      <c r="I37" s="145">
        <f>I39+I40+I38</f>
        <v>10000</v>
      </c>
      <c r="J37" s="145">
        <f>J39+J40</f>
        <v>0</v>
      </c>
      <c r="K37" s="145">
        <f>H37+I37</f>
        <v>11226.4</v>
      </c>
    </row>
    <row r="38" spans="1:11" s="18" customFormat="1" ht="24" customHeight="1">
      <c r="A38" s="47"/>
      <c r="B38" s="311" t="s">
        <v>140</v>
      </c>
      <c r="C38" s="324" t="s">
        <v>39</v>
      </c>
      <c r="D38" s="325"/>
      <c r="E38" s="136" t="s">
        <v>211</v>
      </c>
      <c r="F38" s="136" t="s">
        <v>224</v>
      </c>
      <c r="G38" s="136" t="s">
        <v>9</v>
      </c>
      <c r="H38" s="171">
        <v>0</v>
      </c>
      <c r="I38" s="171">
        <v>10000</v>
      </c>
      <c r="J38" s="171"/>
      <c r="K38" s="171">
        <f>H38+I38</f>
        <v>10000</v>
      </c>
    </row>
    <row r="39" spans="1:11" s="18" customFormat="1" ht="24" customHeight="1">
      <c r="A39" s="309"/>
      <c r="B39" s="312"/>
      <c r="C39" s="304" t="s">
        <v>39</v>
      </c>
      <c r="D39" s="304"/>
      <c r="E39" s="154" t="s">
        <v>160</v>
      </c>
      <c r="F39" s="154" t="s">
        <v>224</v>
      </c>
      <c r="G39" s="154" t="s">
        <v>9</v>
      </c>
      <c r="H39" s="171">
        <f>1250-23.6-320.1</f>
        <v>906.3000000000001</v>
      </c>
      <c r="I39" s="171">
        <v>0</v>
      </c>
      <c r="J39" s="171"/>
      <c r="K39" s="171">
        <f>I39+H39</f>
        <v>906.3000000000001</v>
      </c>
    </row>
    <row r="40" spans="1:11" s="18" customFormat="1" ht="71.25" customHeight="1">
      <c r="A40" s="302"/>
      <c r="B40" s="55" t="s">
        <v>207</v>
      </c>
      <c r="C40" s="304" t="s">
        <v>39</v>
      </c>
      <c r="D40" s="304"/>
      <c r="E40" s="154" t="s">
        <v>160</v>
      </c>
      <c r="F40" s="154" t="s">
        <v>224</v>
      </c>
      <c r="G40" s="154" t="s">
        <v>9</v>
      </c>
      <c r="H40" s="171">
        <v>320.1</v>
      </c>
      <c r="I40" s="171"/>
      <c r="J40" s="171"/>
      <c r="K40" s="171">
        <f>H40</f>
        <v>320.1</v>
      </c>
    </row>
    <row r="41" spans="1:11" s="18" customFormat="1" ht="31.5" customHeight="1">
      <c r="A41" s="48" t="s">
        <v>188</v>
      </c>
      <c r="B41" s="111" t="s">
        <v>189</v>
      </c>
      <c r="C41" s="316"/>
      <c r="D41" s="317"/>
      <c r="E41" s="89"/>
      <c r="F41" s="89"/>
      <c r="G41" s="89"/>
      <c r="H41" s="145">
        <f>H44+H45+H46+H47+H42+H43</f>
        <v>1185</v>
      </c>
      <c r="I41" s="145">
        <f>I44+I45+I46+I47+I42+I43</f>
        <v>16218.7</v>
      </c>
      <c r="J41" s="145">
        <f>J44</f>
        <v>0</v>
      </c>
      <c r="K41" s="145">
        <f>H41+I41</f>
        <v>17403.7</v>
      </c>
    </row>
    <row r="42" spans="1:11" s="18" customFormat="1" ht="15">
      <c r="A42" s="308"/>
      <c r="B42" s="311" t="s">
        <v>191</v>
      </c>
      <c r="C42" s="326" t="s">
        <v>39</v>
      </c>
      <c r="D42" s="327"/>
      <c r="E42" s="186" t="s">
        <v>230</v>
      </c>
      <c r="F42" s="186" t="s">
        <v>224</v>
      </c>
      <c r="G42" s="186" t="s">
        <v>9</v>
      </c>
      <c r="H42" s="187">
        <v>0</v>
      </c>
      <c r="I42" s="187">
        <v>4600</v>
      </c>
      <c r="J42" s="187"/>
      <c r="K42" s="187">
        <f>I42+H42</f>
        <v>4600</v>
      </c>
    </row>
    <row r="43" spans="1:11" s="18" customFormat="1" ht="15">
      <c r="A43" s="309"/>
      <c r="B43" s="357"/>
      <c r="C43" s="324" t="s">
        <v>39</v>
      </c>
      <c r="D43" s="325"/>
      <c r="E43" s="136" t="s">
        <v>211</v>
      </c>
      <c r="F43" s="136" t="s">
        <v>224</v>
      </c>
      <c r="G43" s="136" t="s">
        <v>9</v>
      </c>
      <c r="H43" s="181">
        <v>0</v>
      </c>
      <c r="I43" s="181">
        <f>11618.7</f>
        <v>11618.7</v>
      </c>
      <c r="J43" s="181"/>
      <c r="K43" s="181">
        <f>H43+I43</f>
        <v>11618.7</v>
      </c>
    </row>
    <row r="44" spans="1:11" s="18" customFormat="1" ht="15">
      <c r="A44" s="309"/>
      <c r="B44" s="312"/>
      <c r="C44" s="326" t="s">
        <v>39</v>
      </c>
      <c r="D44" s="327"/>
      <c r="E44" s="154" t="s">
        <v>190</v>
      </c>
      <c r="F44" s="154" t="s">
        <v>224</v>
      </c>
      <c r="G44" s="154" t="s">
        <v>9</v>
      </c>
      <c r="H44" s="171">
        <v>1064</v>
      </c>
      <c r="I44" s="171">
        <v>0</v>
      </c>
      <c r="J44" s="171"/>
      <c r="K44" s="171">
        <f>H44</f>
        <v>1064</v>
      </c>
    </row>
    <row r="45" spans="1:11" s="18" customFormat="1" ht="62.25" customHeight="1">
      <c r="A45" s="309"/>
      <c r="B45" s="162" t="s">
        <v>225</v>
      </c>
      <c r="C45" s="326" t="s">
        <v>39</v>
      </c>
      <c r="D45" s="327"/>
      <c r="E45" s="154" t="s">
        <v>190</v>
      </c>
      <c r="F45" s="154" t="s">
        <v>224</v>
      </c>
      <c r="G45" s="154" t="s">
        <v>59</v>
      </c>
      <c r="H45" s="171">
        <v>95</v>
      </c>
      <c r="I45" s="171">
        <v>0</v>
      </c>
      <c r="J45" s="171"/>
      <c r="K45" s="171">
        <f>H45+I45</f>
        <v>95</v>
      </c>
    </row>
    <row r="46" spans="1:11" s="18" customFormat="1" ht="62.25" customHeight="1">
      <c r="A46" s="309"/>
      <c r="B46" s="162" t="s">
        <v>231</v>
      </c>
      <c r="C46" s="326" t="s">
        <v>39</v>
      </c>
      <c r="D46" s="327"/>
      <c r="E46" s="154" t="s">
        <v>190</v>
      </c>
      <c r="F46" s="154" t="s">
        <v>224</v>
      </c>
      <c r="G46" s="154" t="s">
        <v>59</v>
      </c>
      <c r="H46" s="171">
        <v>11</v>
      </c>
      <c r="I46" s="171">
        <v>0</v>
      </c>
      <c r="J46" s="171"/>
      <c r="K46" s="171">
        <f>H46+I46</f>
        <v>11</v>
      </c>
    </row>
    <row r="47" spans="1:11" s="18" customFormat="1" ht="75" customHeight="1" thickBot="1">
      <c r="A47" s="358"/>
      <c r="B47" s="188" t="s">
        <v>232</v>
      </c>
      <c r="C47" s="334" t="s">
        <v>39</v>
      </c>
      <c r="D47" s="335"/>
      <c r="E47" s="189" t="s">
        <v>190</v>
      </c>
      <c r="F47" s="189" t="s">
        <v>224</v>
      </c>
      <c r="G47" s="189" t="s">
        <v>59</v>
      </c>
      <c r="H47" s="190">
        <v>15</v>
      </c>
      <c r="I47" s="190">
        <v>0</v>
      </c>
      <c r="J47" s="190"/>
      <c r="K47" s="190">
        <f>H47+I47</f>
        <v>15</v>
      </c>
    </row>
    <row r="48" spans="1:11" s="20" customFormat="1" ht="30.75" customHeight="1" thickBot="1">
      <c r="A48" s="68"/>
      <c r="B48" s="68" t="s">
        <v>73</v>
      </c>
      <c r="C48" s="266" t="s">
        <v>41</v>
      </c>
      <c r="D48" s="266"/>
      <c r="E48" s="106"/>
      <c r="F48" s="106"/>
      <c r="G48" s="106"/>
      <c r="H48" s="86">
        <f>H33+H37+H41</f>
        <v>3411.4</v>
      </c>
      <c r="I48" s="86">
        <f>I33+I37+I41</f>
        <v>96218.7</v>
      </c>
      <c r="J48" s="86">
        <f>J33+J37+J41</f>
        <v>0</v>
      </c>
      <c r="K48" s="86">
        <f>K33+K37+K41</f>
        <v>99630.09999999999</v>
      </c>
    </row>
    <row r="49" spans="1:11" s="20" customFormat="1" ht="30.75" customHeight="1" thickBot="1">
      <c r="A49" s="247" t="s">
        <v>325</v>
      </c>
      <c r="B49" s="289" t="s">
        <v>326</v>
      </c>
      <c r="C49" s="289"/>
      <c r="D49" s="289"/>
      <c r="E49" s="289"/>
      <c r="F49" s="289"/>
      <c r="G49" s="246"/>
      <c r="H49" s="86"/>
      <c r="I49" s="86"/>
      <c r="J49" s="86"/>
      <c r="K49" s="248"/>
    </row>
    <row r="50" spans="1:11" s="20" customFormat="1" ht="30.75" customHeight="1">
      <c r="A50" s="249" t="s">
        <v>327</v>
      </c>
      <c r="B50" s="288" t="s">
        <v>328</v>
      </c>
      <c r="C50" s="288"/>
      <c r="D50" s="288"/>
      <c r="E50" s="288"/>
      <c r="F50" s="288"/>
      <c r="G50" s="288"/>
      <c r="H50" s="250"/>
      <c r="I50" s="250"/>
      <c r="J50" s="250"/>
      <c r="K50" s="251"/>
    </row>
    <row r="51" spans="1:11" s="20" customFormat="1" ht="45.75" customHeight="1">
      <c r="A51" s="372" t="s">
        <v>329</v>
      </c>
      <c r="B51" s="373" t="s">
        <v>330</v>
      </c>
      <c r="C51" s="295" t="s">
        <v>331</v>
      </c>
      <c r="D51" s="295"/>
      <c r="E51" s="92" t="s">
        <v>332</v>
      </c>
      <c r="F51" s="92" t="s">
        <v>224</v>
      </c>
      <c r="G51" s="92" t="s">
        <v>9</v>
      </c>
      <c r="H51" s="93">
        <v>1000</v>
      </c>
      <c r="I51" s="93">
        <v>0</v>
      </c>
      <c r="J51" s="93"/>
      <c r="K51" s="374">
        <f>H51+I51</f>
        <v>1000</v>
      </c>
    </row>
    <row r="52" spans="1:11" s="20" customFormat="1" ht="30.75" customHeight="1" thickBot="1">
      <c r="A52" s="252"/>
      <c r="B52" s="91"/>
      <c r="C52" s="267"/>
      <c r="D52" s="267"/>
      <c r="E52" s="105"/>
      <c r="F52" s="105"/>
      <c r="G52" s="105"/>
      <c r="H52" s="253">
        <v>0</v>
      </c>
      <c r="I52" s="253">
        <v>0</v>
      </c>
      <c r="J52" s="253"/>
      <c r="K52" s="254">
        <f>H52+I52</f>
        <v>0</v>
      </c>
    </row>
    <row r="53" spans="1:11" s="20" customFormat="1" ht="30.75" customHeight="1" thickBot="1">
      <c r="A53" s="255"/>
      <c r="B53" s="243" t="s">
        <v>333</v>
      </c>
      <c r="C53" s="365" t="s">
        <v>334</v>
      </c>
      <c r="D53" s="366"/>
      <c r="E53" s="106"/>
      <c r="F53" s="106"/>
      <c r="G53" s="106"/>
      <c r="H53" s="86">
        <f>H51</f>
        <v>1000</v>
      </c>
      <c r="I53" s="86">
        <f>I51+I52</f>
        <v>0</v>
      </c>
      <c r="J53" s="86"/>
      <c r="K53" s="248">
        <f>H53+I53</f>
        <v>1000</v>
      </c>
    </row>
    <row r="54" spans="1:11" s="20" customFormat="1" ht="30.75" customHeight="1" thickBot="1">
      <c r="A54" s="256"/>
      <c r="B54" s="257" t="s">
        <v>335</v>
      </c>
      <c r="C54" s="367" t="s">
        <v>334</v>
      </c>
      <c r="D54" s="367"/>
      <c r="E54" s="258"/>
      <c r="F54" s="258"/>
      <c r="G54" s="258"/>
      <c r="H54" s="86">
        <f>H53</f>
        <v>1000</v>
      </c>
      <c r="I54" s="86">
        <f>I53</f>
        <v>0</v>
      </c>
      <c r="J54" s="86"/>
      <c r="K54" s="248">
        <f>K53</f>
        <v>1000</v>
      </c>
    </row>
    <row r="55" spans="1:11" s="20" customFormat="1" ht="30.75" customHeight="1">
      <c r="A55" s="149" t="s">
        <v>77</v>
      </c>
      <c r="B55" s="305" t="s">
        <v>78</v>
      </c>
      <c r="C55" s="305"/>
      <c r="D55" s="305"/>
      <c r="E55" s="305"/>
      <c r="F55" s="305"/>
      <c r="G55" s="99"/>
      <c r="H55" s="84"/>
      <c r="I55" s="84"/>
      <c r="J55" s="84"/>
      <c r="K55" s="84"/>
    </row>
    <row r="56" spans="1:11" s="20" customFormat="1" ht="45.75" customHeight="1">
      <c r="A56" s="146" t="s">
        <v>108</v>
      </c>
      <c r="B56" s="42" t="s">
        <v>167</v>
      </c>
      <c r="C56" s="347" t="s">
        <v>79</v>
      </c>
      <c r="D56" s="347"/>
      <c r="E56" s="146" t="s">
        <v>82</v>
      </c>
      <c r="F56" s="146" t="s">
        <v>224</v>
      </c>
      <c r="G56" s="146" t="s">
        <v>59</v>
      </c>
      <c r="H56" s="191">
        <f>2400+95</f>
        <v>2495</v>
      </c>
      <c r="I56" s="191">
        <v>0</v>
      </c>
      <c r="J56" s="191"/>
      <c r="K56" s="191">
        <f>H56</f>
        <v>2495</v>
      </c>
    </row>
    <row r="57" spans="1:11" s="20" customFormat="1" ht="45.75" customHeight="1">
      <c r="A57" s="146"/>
      <c r="B57" s="42" t="s">
        <v>312</v>
      </c>
      <c r="C57" s="318"/>
      <c r="D57" s="319"/>
      <c r="E57" s="146"/>
      <c r="F57" s="146"/>
      <c r="G57" s="146"/>
      <c r="H57" s="191">
        <v>95</v>
      </c>
      <c r="I57" s="191">
        <v>0</v>
      </c>
      <c r="J57" s="191"/>
      <c r="K57" s="191">
        <f>H57+I57</f>
        <v>95</v>
      </c>
    </row>
    <row r="58" spans="1:11" s="20" customFormat="1" ht="45.75" customHeight="1">
      <c r="A58" s="146" t="s">
        <v>199</v>
      </c>
      <c r="B58" s="42" t="s">
        <v>316</v>
      </c>
      <c r="C58" s="347" t="s">
        <v>79</v>
      </c>
      <c r="D58" s="347"/>
      <c r="E58" s="146" t="s">
        <v>198</v>
      </c>
      <c r="F58" s="146" t="s">
        <v>224</v>
      </c>
      <c r="G58" s="146" t="s">
        <v>59</v>
      </c>
      <c r="H58" s="191">
        <v>400</v>
      </c>
      <c r="I58" s="191"/>
      <c r="J58" s="191"/>
      <c r="K58" s="191">
        <f>H58</f>
        <v>400</v>
      </c>
    </row>
    <row r="59" spans="1:11" s="20" customFormat="1" ht="78.75" customHeight="1">
      <c r="A59" s="89" t="s">
        <v>204</v>
      </c>
      <c r="B59" s="160" t="s">
        <v>220</v>
      </c>
      <c r="C59" s="288" t="s">
        <v>79</v>
      </c>
      <c r="D59" s="288"/>
      <c r="E59" s="107" t="s">
        <v>206</v>
      </c>
      <c r="F59" s="107" t="s">
        <v>224</v>
      </c>
      <c r="G59" s="107" t="s">
        <v>59</v>
      </c>
      <c r="H59" s="84">
        <f>H60+H61</f>
        <v>297.2</v>
      </c>
      <c r="I59" s="84"/>
      <c r="J59" s="84"/>
      <c r="K59" s="84">
        <f>H59</f>
        <v>297.2</v>
      </c>
    </row>
    <row r="60" spans="1:11" s="20" customFormat="1" ht="78.75" customHeight="1">
      <c r="A60" s="101"/>
      <c r="B60" s="41" t="s">
        <v>205</v>
      </c>
      <c r="C60" s="306"/>
      <c r="D60" s="307"/>
      <c r="E60" s="159"/>
      <c r="F60" s="159"/>
      <c r="G60" s="159"/>
      <c r="H60" s="192">
        <f>23.6+23.6</f>
        <v>47.2</v>
      </c>
      <c r="I60" s="192"/>
      <c r="J60" s="192"/>
      <c r="K60" s="192">
        <f>H60</f>
        <v>47.2</v>
      </c>
    </row>
    <row r="61" spans="1:11" s="20" customFormat="1" ht="78.75" customHeight="1" thickBot="1">
      <c r="A61" s="101"/>
      <c r="B61" s="139" t="s">
        <v>221</v>
      </c>
      <c r="C61" s="348"/>
      <c r="D61" s="349"/>
      <c r="E61" s="193"/>
      <c r="F61" s="193"/>
      <c r="G61" s="193"/>
      <c r="H61" s="194">
        <v>250</v>
      </c>
      <c r="I61" s="194"/>
      <c r="J61" s="194"/>
      <c r="K61" s="194">
        <f>H61</f>
        <v>250</v>
      </c>
    </row>
    <row r="62" spans="1:11" s="20" customFormat="1" ht="24" customHeight="1" thickBot="1">
      <c r="A62" s="132"/>
      <c r="B62" s="132" t="s">
        <v>80</v>
      </c>
      <c r="C62" s="271" t="s">
        <v>104</v>
      </c>
      <c r="D62" s="271"/>
      <c r="E62" s="133"/>
      <c r="F62" s="133"/>
      <c r="G62" s="133"/>
      <c r="H62" s="134">
        <f>H56+H58+H59</f>
        <v>3192.2</v>
      </c>
      <c r="I62" s="134">
        <f>I56+I58+I59</f>
        <v>0</v>
      </c>
      <c r="J62" s="134">
        <f>J56+J58+J59</f>
        <v>0</v>
      </c>
      <c r="K62" s="134">
        <f>K56+K58+K59</f>
        <v>3192.2</v>
      </c>
    </row>
    <row r="63" spans="1:11" s="19" customFormat="1" ht="18.75" thickBot="1" thickTop="1">
      <c r="A63" s="122"/>
      <c r="B63" s="269" t="s">
        <v>17</v>
      </c>
      <c r="C63" s="269"/>
      <c r="D63" s="269"/>
      <c r="E63" s="269"/>
      <c r="F63" s="269"/>
      <c r="G63" s="83"/>
      <c r="H63" s="195">
        <f>H31+H48+H62+H54</f>
        <v>51421.1</v>
      </c>
      <c r="I63" s="195">
        <f>I31+I48+I62+I54</f>
        <v>492603.7</v>
      </c>
      <c r="J63" s="195">
        <f>J31+J48+J62</f>
        <v>0</v>
      </c>
      <c r="K63" s="195">
        <f>I63+H63</f>
        <v>544024.8</v>
      </c>
    </row>
    <row r="64" spans="1:11" s="4" customFormat="1" ht="18" thickBot="1" thickTop="1">
      <c r="A64" s="82" t="s">
        <v>18</v>
      </c>
      <c r="B64" s="272" t="s">
        <v>8</v>
      </c>
      <c r="C64" s="272"/>
      <c r="D64" s="272"/>
      <c r="E64" s="272"/>
      <c r="F64" s="272"/>
      <c r="G64" s="37"/>
      <c r="H64" s="196"/>
      <c r="I64" s="196"/>
      <c r="J64" s="196"/>
      <c r="K64" s="196"/>
    </row>
    <row r="65" spans="1:11" s="12" customFormat="1" ht="15">
      <c r="A65" s="48" t="s">
        <v>24</v>
      </c>
      <c r="B65" s="289" t="s">
        <v>4</v>
      </c>
      <c r="C65" s="289"/>
      <c r="D65" s="289"/>
      <c r="E65" s="289"/>
      <c r="F65" s="289"/>
      <c r="G65" s="38"/>
      <c r="H65" s="197"/>
      <c r="I65" s="197"/>
      <c r="J65" s="197"/>
      <c r="K65" s="148"/>
    </row>
    <row r="66" spans="1:11" s="12" customFormat="1" ht="15.75">
      <c r="A66" s="49" t="s">
        <v>25</v>
      </c>
      <c r="B66" s="300" t="s">
        <v>57</v>
      </c>
      <c r="C66" s="300"/>
      <c r="D66" s="300"/>
      <c r="E66" s="300"/>
      <c r="F66" s="300"/>
      <c r="G66" s="300"/>
      <c r="H66" s="198"/>
      <c r="I66" s="198"/>
      <c r="J66" s="198"/>
      <c r="K66" s="198"/>
    </row>
    <row r="67" spans="1:11" s="12" customFormat="1" ht="57" customHeight="1">
      <c r="A67" s="48" t="s">
        <v>29</v>
      </c>
      <c r="B67" s="40" t="s">
        <v>157</v>
      </c>
      <c r="C67" s="289"/>
      <c r="D67" s="289"/>
      <c r="E67" s="72"/>
      <c r="F67" s="72"/>
      <c r="G67" s="72"/>
      <c r="H67" s="87">
        <f>SUM(H68:H71)</f>
        <v>140</v>
      </c>
      <c r="I67" s="87">
        <f>SUM(I68:I71)</f>
        <v>560</v>
      </c>
      <c r="J67" s="87"/>
      <c r="K67" s="87">
        <f>I67+H67</f>
        <v>700</v>
      </c>
    </row>
    <row r="68" spans="1:11" s="12" customFormat="1" ht="27" customHeight="1">
      <c r="A68" s="359"/>
      <c r="B68" s="311" t="s">
        <v>208</v>
      </c>
      <c r="C68" s="264" t="s">
        <v>16</v>
      </c>
      <c r="D68" s="264"/>
      <c r="E68" s="199" t="s">
        <v>158</v>
      </c>
      <c r="F68" s="199" t="s">
        <v>233</v>
      </c>
      <c r="G68" s="199" t="s">
        <v>10</v>
      </c>
      <c r="H68" s="169">
        <f>700-560</f>
        <v>140</v>
      </c>
      <c r="I68" s="169">
        <v>0</v>
      </c>
      <c r="J68" s="200"/>
      <c r="K68" s="169">
        <f>H68+I68</f>
        <v>140</v>
      </c>
    </row>
    <row r="69" spans="1:11" s="12" customFormat="1" ht="15.75" customHeight="1">
      <c r="A69" s="360"/>
      <c r="B69" s="312"/>
      <c r="C69" s="265" t="s">
        <v>16</v>
      </c>
      <c r="D69" s="265"/>
      <c r="E69" s="201" t="s">
        <v>228</v>
      </c>
      <c r="F69" s="201" t="s">
        <v>233</v>
      </c>
      <c r="G69" s="201" t="s">
        <v>10</v>
      </c>
      <c r="H69" s="202">
        <v>0</v>
      </c>
      <c r="I69" s="202">
        <v>560</v>
      </c>
      <c r="J69" s="203"/>
      <c r="K69" s="202">
        <f>H69+I69</f>
        <v>560</v>
      </c>
    </row>
    <row r="70" spans="1:11" s="12" customFormat="1" ht="15.75" customHeight="1">
      <c r="A70" s="360"/>
      <c r="B70" s="311" t="s">
        <v>234</v>
      </c>
      <c r="C70" s="264" t="s">
        <v>16</v>
      </c>
      <c r="D70" s="264"/>
      <c r="E70" s="199" t="s">
        <v>158</v>
      </c>
      <c r="F70" s="199" t="s">
        <v>233</v>
      </c>
      <c r="G70" s="199" t="s">
        <v>10</v>
      </c>
      <c r="H70" s="169">
        <v>0</v>
      </c>
      <c r="I70" s="169">
        <v>0</v>
      </c>
      <c r="J70" s="200"/>
      <c r="K70" s="169">
        <f>H70+I70</f>
        <v>0</v>
      </c>
    </row>
    <row r="71" spans="1:11" s="12" customFormat="1" ht="15.75" customHeight="1">
      <c r="A71" s="361"/>
      <c r="B71" s="312"/>
      <c r="C71" s="265" t="s">
        <v>16</v>
      </c>
      <c r="D71" s="265"/>
      <c r="E71" s="201" t="s">
        <v>228</v>
      </c>
      <c r="F71" s="201" t="s">
        <v>233</v>
      </c>
      <c r="G71" s="201" t="s">
        <v>10</v>
      </c>
      <c r="H71" s="202">
        <v>0</v>
      </c>
      <c r="I71" s="202">
        <v>0</v>
      </c>
      <c r="J71" s="203"/>
      <c r="K71" s="202">
        <f>H71+I71</f>
        <v>0</v>
      </c>
    </row>
    <row r="72" spans="1:11" s="12" customFormat="1" ht="30" customHeight="1">
      <c r="A72" s="57" t="s">
        <v>30</v>
      </c>
      <c r="B72" s="46" t="s">
        <v>159</v>
      </c>
      <c r="C72" s="280"/>
      <c r="D72" s="280"/>
      <c r="E72" s="73"/>
      <c r="F72" s="73"/>
      <c r="G72" s="73"/>
      <c r="H72" s="148">
        <f>H73+H74</f>
        <v>248.79999999999995</v>
      </c>
      <c r="I72" s="148">
        <f>I73+I74</f>
        <v>651.2</v>
      </c>
      <c r="J72" s="148"/>
      <c r="K72" s="148">
        <f>I72+H72</f>
        <v>900</v>
      </c>
    </row>
    <row r="73" spans="1:11" s="12" customFormat="1" ht="24.75" customHeight="1">
      <c r="A73" s="308"/>
      <c r="B73" s="345" t="s">
        <v>90</v>
      </c>
      <c r="C73" s="264" t="s">
        <v>16</v>
      </c>
      <c r="D73" s="264"/>
      <c r="E73" s="136" t="s">
        <v>168</v>
      </c>
      <c r="F73" s="136" t="s">
        <v>233</v>
      </c>
      <c r="G73" s="136" t="s">
        <v>10</v>
      </c>
      <c r="H73" s="181">
        <f>900-651.2</f>
        <v>248.79999999999995</v>
      </c>
      <c r="I73" s="181">
        <v>0</v>
      </c>
      <c r="J73" s="181"/>
      <c r="K73" s="181">
        <f>SUM(H73:I73)</f>
        <v>248.79999999999995</v>
      </c>
    </row>
    <row r="74" spans="1:11" s="12" customFormat="1" ht="15">
      <c r="A74" s="302"/>
      <c r="B74" s="346"/>
      <c r="C74" s="265" t="s">
        <v>16</v>
      </c>
      <c r="D74" s="265"/>
      <c r="E74" s="201" t="s">
        <v>228</v>
      </c>
      <c r="F74" s="201" t="s">
        <v>233</v>
      </c>
      <c r="G74" s="201" t="s">
        <v>10</v>
      </c>
      <c r="H74" s="184">
        <v>0</v>
      </c>
      <c r="I74" s="184">
        <v>651.2</v>
      </c>
      <c r="J74" s="184"/>
      <c r="K74" s="184">
        <f>SUM(H74:I74)</f>
        <v>651.2</v>
      </c>
    </row>
    <row r="75" spans="1:11" s="12" customFormat="1" ht="29.25" customHeight="1">
      <c r="A75" s="48" t="s">
        <v>31</v>
      </c>
      <c r="B75" s="40" t="s">
        <v>114</v>
      </c>
      <c r="C75" s="289"/>
      <c r="D75" s="289"/>
      <c r="E75" s="60"/>
      <c r="F75" s="60"/>
      <c r="G75" s="60"/>
      <c r="H75" s="145">
        <f>SUM(H76:H80)</f>
        <v>577.4</v>
      </c>
      <c r="I75" s="145">
        <f>SUM(I76:I79)</f>
        <v>240</v>
      </c>
      <c r="J75" s="145">
        <f>J76+J77</f>
        <v>0</v>
      </c>
      <c r="K75" s="145">
        <f>I75+H75</f>
        <v>817.4</v>
      </c>
    </row>
    <row r="76" spans="1:11" s="12" customFormat="1" ht="34.5" customHeight="1">
      <c r="A76" s="241"/>
      <c r="B76" s="91" t="s">
        <v>155</v>
      </c>
      <c r="C76" s="263" t="s">
        <v>16</v>
      </c>
      <c r="D76" s="263"/>
      <c r="E76" s="77" t="s">
        <v>93</v>
      </c>
      <c r="F76" s="77" t="s">
        <v>233</v>
      </c>
      <c r="G76" s="77" t="s">
        <v>10</v>
      </c>
      <c r="H76" s="187">
        <f>500-95-11-15-23.6-75-90.4</f>
        <v>189.99999999999997</v>
      </c>
      <c r="I76" s="187">
        <v>0</v>
      </c>
      <c r="J76" s="175"/>
      <c r="K76" s="187">
        <f>H76+I76</f>
        <v>189.99999999999997</v>
      </c>
    </row>
    <row r="77" spans="1:11" s="12" customFormat="1" ht="15">
      <c r="A77" s="242"/>
      <c r="B77" s="345" t="s">
        <v>156</v>
      </c>
      <c r="C77" s="268" t="s">
        <v>16</v>
      </c>
      <c r="D77" s="268"/>
      <c r="E77" s="74" t="s">
        <v>93</v>
      </c>
      <c r="F77" s="74" t="s">
        <v>233</v>
      </c>
      <c r="G77" s="74" t="s">
        <v>10</v>
      </c>
      <c r="H77" s="181">
        <f>300-240</f>
        <v>60</v>
      </c>
      <c r="I77" s="181">
        <v>0</v>
      </c>
      <c r="J77" s="181"/>
      <c r="K77" s="181">
        <f>H77+I77</f>
        <v>60</v>
      </c>
    </row>
    <row r="78" spans="1:11" s="12" customFormat="1" ht="15">
      <c r="A78" s="242"/>
      <c r="B78" s="346"/>
      <c r="C78" s="355" t="s">
        <v>16</v>
      </c>
      <c r="D78" s="356"/>
      <c r="E78" s="76" t="s">
        <v>228</v>
      </c>
      <c r="F78" s="76" t="s">
        <v>233</v>
      </c>
      <c r="G78" s="76" t="s">
        <v>10</v>
      </c>
      <c r="H78" s="184">
        <v>0</v>
      </c>
      <c r="I78" s="184">
        <v>240</v>
      </c>
      <c r="J78" s="184"/>
      <c r="K78" s="184">
        <f>H78+I78</f>
        <v>240</v>
      </c>
    </row>
    <row r="79" spans="1:11" s="12" customFormat="1" ht="15">
      <c r="A79" s="309"/>
      <c r="B79" s="41" t="s">
        <v>90</v>
      </c>
      <c r="C79" s="268" t="s">
        <v>16</v>
      </c>
      <c r="D79" s="268"/>
      <c r="E79" s="74" t="s">
        <v>93</v>
      </c>
      <c r="F79" s="74" t="s">
        <v>233</v>
      </c>
      <c r="G79" s="74" t="s">
        <v>10</v>
      </c>
      <c r="H79" s="181">
        <v>200</v>
      </c>
      <c r="I79" s="181">
        <v>0</v>
      </c>
      <c r="J79" s="181"/>
      <c r="K79" s="181">
        <f>H79+I79</f>
        <v>200</v>
      </c>
    </row>
    <row r="80" spans="1:11" s="12" customFormat="1" ht="27">
      <c r="A80" s="302"/>
      <c r="B80" s="108" t="s">
        <v>315</v>
      </c>
      <c r="C80" s="273" t="s">
        <v>16</v>
      </c>
      <c r="D80" s="273"/>
      <c r="E80" s="76" t="s">
        <v>93</v>
      </c>
      <c r="F80" s="76" t="s">
        <v>229</v>
      </c>
      <c r="G80" s="76" t="s">
        <v>59</v>
      </c>
      <c r="H80" s="184">
        <v>127.4</v>
      </c>
      <c r="I80" s="184">
        <v>0</v>
      </c>
      <c r="J80" s="184"/>
      <c r="K80" s="184">
        <f>H80+I80</f>
        <v>127.4</v>
      </c>
    </row>
    <row r="81" spans="1:11" s="12" customFormat="1" ht="28.5" customHeight="1">
      <c r="A81" s="85" t="s">
        <v>84</v>
      </c>
      <c r="B81" s="156" t="s">
        <v>109</v>
      </c>
      <c r="C81" s="305"/>
      <c r="D81" s="305"/>
      <c r="E81" s="149"/>
      <c r="F81" s="149"/>
      <c r="G81" s="149"/>
      <c r="H81" s="84">
        <f>H82+H87+H86+H88+H85+H89+H90+H91+H92+H93</f>
        <v>4870.9400000000005</v>
      </c>
      <c r="I81" s="84">
        <f>I82+I87+I86+I88+I85</f>
        <v>50888.9</v>
      </c>
      <c r="J81" s="175"/>
      <c r="K81" s="84">
        <f>I81+H81</f>
        <v>55759.840000000004</v>
      </c>
    </row>
    <row r="82" spans="1:12" s="12" customFormat="1" ht="45" customHeight="1">
      <c r="A82" s="163"/>
      <c r="B82" s="41" t="s">
        <v>187</v>
      </c>
      <c r="C82" s="354" t="s">
        <v>16</v>
      </c>
      <c r="D82" s="354"/>
      <c r="E82" s="186" t="s">
        <v>124</v>
      </c>
      <c r="F82" s="136" t="s">
        <v>233</v>
      </c>
      <c r="G82" s="136" t="s">
        <v>10</v>
      </c>
      <c r="H82" s="181">
        <f>1183.3+1508.14</f>
        <v>2691.44</v>
      </c>
      <c r="I82" s="181"/>
      <c r="J82" s="181"/>
      <c r="K82" s="181">
        <f>H82</f>
        <v>2691.44</v>
      </c>
      <c r="L82" s="204"/>
    </row>
    <row r="83" spans="1:11" s="12" customFormat="1" ht="30" customHeight="1" hidden="1">
      <c r="A83" s="164" t="s">
        <v>92</v>
      </c>
      <c r="B83" s="157" t="s">
        <v>128</v>
      </c>
      <c r="C83" s="303" t="s">
        <v>16</v>
      </c>
      <c r="D83" s="303"/>
      <c r="E83" s="155" t="s">
        <v>124</v>
      </c>
      <c r="F83" s="155" t="s">
        <v>42</v>
      </c>
      <c r="G83" s="155" t="s">
        <v>10</v>
      </c>
      <c r="H83" s="205"/>
      <c r="I83" s="205"/>
      <c r="J83" s="205"/>
      <c r="K83" s="205"/>
    </row>
    <row r="84" spans="1:11" s="12" customFormat="1" ht="46.5" customHeight="1" hidden="1">
      <c r="A84" s="164"/>
      <c r="B84" s="79" t="s">
        <v>136</v>
      </c>
      <c r="C84" s="315"/>
      <c r="D84" s="315"/>
      <c r="E84" s="152"/>
      <c r="F84" s="152"/>
      <c r="G84" s="152"/>
      <c r="H84" s="170"/>
      <c r="I84" s="170"/>
      <c r="J84" s="170"/>
      <c r="K84" s="170"/>
    </row>
    <row r="85" spans="1:11" s="12" customFormat="1" ht="46.5" customHeight="1">
      <c r="A85" s="164"/>
      <c r="B85" s="79" t="s">
        <v>235</v>
      </c>
      <c r="C85" s="354" t="s">
        <v>16</v>
      </c>
      <c r="D85" s="354"/>
      <c r="E85" s="186" t="s">
        <v>223</v>
      </c>
      <c r="F85" s="136" t="s">
        <v>233</v>
      </c>
      <c r="G85" s="136" t="s">
        <v>10</v>
      </c>
      <c r="H85" s="170">
        <v>0</v>
      </c>
      <c r="I85" s="170">
        <v>50888.9</v>
      </c>
      <c r="J85" s="170"/>
      <c r="K85" s="170">
        <f>H85+I85</f>
        <v>50888.9</v>
      </c>
    </row>
    <row r="86" spans="1:11" s="12" customFormat="1" ht="46.5" customHeight="1">
      <c r="A86" s="164"/>
      <c r="B86" s="158" t="s">
        <v>219</v>
      </c>
      <c r="C86" s="303" t="s">
        <v>16</v>
      </c>
      <c r="D86" s="303"/>
      <c r="E86" s="155" t="s">
        <v>124</v>
      </c>
      <c r="F86" s="155" t="s">
        <v>229</v>
      </c>
      <c r="G86" s="155" t="s">
        <v>59</v>
      </c>
      <c r="H86" s="182">
        <v>92.8</v>
      </c>
      <c r="I86" s="182"/>
      <c r="J86" s="182"/>
      <c r="K86" s="182">
        <f>H86</f>
        <v>92.8</v>
      </c>
    </row>
    <row r="87" spans="1:11" s="12" customFormat="1" ht="20.25" customHeight="1">
      <c r="A87" s="164"/>
      <c r="B87" s="158" t="s">
        <v>218</v>
      </c>
      <c r="C87" s="303" t="s">
        <v>16</v>
      </c>
      <c r="D87" s="303"/>
      <c r="E87" s="155" t="s">
        <v>124</v>
      </c>
      <c r="F87" s="155" t="s">
        <v>229</v>
      </c>
      <c r="G87" s="155" t="s">
        <v>59</v>
      </c>
      <c r="H87" s="182">
        <v>6.3</v>
      </c>
      <c r="I87" s="182"/>
      <c r="J87" s="182"/>
      <c r="K87" s="182">
        <f>H87</f>
        <v>6.3</v>
      </c>
    </row>
    <row r="88" spans="1:11" s="12" customFormat="1" ht="31.5" customHeight="1">
      <c r="A88" s="164"/>
      <c r="B88" s="158" t="s">
        <v>226</v>
      </c>
      <c r="C88" s="303" t="s">
        <v>16</v>
      </c>
      <c r="D88" s="303"/>
      <c r="E88" s="155" t="s">
        <v>124</v>
      </c>
      <c r="F88" s="155" t="s">
        <v>233</v>
      </c>
      <c r="G88" s="155" t="s">
        <v>10</v>
      </c>
      <c r="H88" s="182">
        <v>782</v>
      </c>
      <c r="I88" s="182">
        <v>0</v>
      </c>
      <c r="J88" s="182"/>
      <c r="K88" s="182">
        <f aca="true" t="shared" si="1" ref="K88:K93">H88+I88</f>
        <v>782</v>
      </c>
    </row>
    <row r="89" spans="1:11" s="12" customFormat="1" ht="45" customHeight="1">
      <c r="A89" s="164"/>
      <c r="B89" s="158" t="s">
        <v>311</v>
      </c>
      <c r="C89" s="303" t="s">
        <v>16</v>
      </c>
      <c r="D89" s="303"/>
      <c r="E89" s="155" t="s">
        <v>124</v>
      </c>
      <c r="F89" s="155" t="s">
        <v>229</v>
      </c>
      <c r="G89" s="155" t="s">
        <v>59</v>
      </c>
      <c r="H89" s="182">
        <v>75</v>
      </c>
      <c r="I89" s="182">
        <v>0</v>
      </c>
      <c r="J89" s="182"/>
      <c r="K89" s="182">
        <f t="shared" si="1"/>
        <v>75</v>
      </c>
    </row>
    <row r="90" spans="1:11" s="12" customFormat="1" ht="45" customHeight="1">
      <c r="A90" s="164"/>
      <c r="B90" s="108" t="s">
        <v>314</v>
      </c>
      <c r="C90" s="265" t="s">
        <v>16</v>
      </c>
      <c r="D90" s="265"/>
      <c r="E90" s="137" t="s">
        <v>124</v>
      </c>
      <c r="F90" s="137" t="s">
        <v>229</v>
      </c>
      <c r="G90" s="137" t="s">
        <v>59</v>
      </c>
      <c r="H90" s="184">
        <v>98.7</v>
      </c>
      <c r="I90" s="184">
        <v>0</v>
      </c>
      <c r="J90" s="184"/>
      <c r="K90" s="184">
        <f t="shared" si="1"/>
        <v>98.7</v>
      </c>
    </row>
    <row r="91" spans="1:11" s="12" customFormat="1" ht="45" customHeight="1">
      <c r="A91" s="164"/>
      <c r="B91" s="62" t="s">
        <v>322</v>
      </c>
      <c r="C91" s="265" t="s">
        <v>16</v>
      </c>
      <c r="D91" s="265"/>
      <c r="E91" s="137" t="s">
        <v>124</v>
      </c>
      <c r="F91" s="137" t="s">
        <v>229</v>
      </c>
      <c r="G91" s="137" t="s">
        <v>59</v>
      </c>
      <c r="H91" s="209">
        <v>1066.2</v>
      </c>
      <c r="I91" s="209">
        <v>0</v>
      </c>
      <c r="J91" s="209"/>
      <c r="K91" s="209">
        <f t="shared" si="1"/>
        <v>1066.2</v>
      </c>
    </row>
    <row r="92" spans="1:11" s="12" customFormat="1" ht="69" customHeight="1">
      <c r="A92" s="164"/>
      <c r="B92" s="62" t="s">
        <v>336</v>
      </c>
      <c r="C92" s="265" t="s">
        <v>16</v>
      </c>
      <c r="D92" s="265"/>
      <c r="E92" s="137" t="s">
        <v>124</v>
      </c>
      <c r="F92" s="137" t="s">
        <v>229</v>
      </c>
      <c r="G92" s="137" t="s">
        <v>59</v>
      </c>
      <c r="H92" s="209">
        <f>50</f>
        <v>50</v>
      </c>
      <c r="I92" s="209">
        <v>0</v>
      </c>
      <c r="J92" s="209"/>
      <c r="K92" s="209">
        <f t="shared" si="1"/>
        <v>50</v>
      </c>
    </row>
    <row r="93" spans="1:11" s="12" customFormat="1" ht="103.5" customHeight="1">
      <c r="A93" s="164"/>
      <c r="B93" s="375" t="s">
        <v>337</v>
      </c>
      <c r="C93" s="265" t="s">
        <v>16</v>
      </c>
      <c r="D93" s="265"/>
      <c r="E93" s="137" t="s">
        <v>124</v>
      </c>
      <c r="F93" s="137" t="s">
        <v>229</v>
      </c>
      <c r="G93" s="137" t="s">
        <v>59</v>
      </c>
      <c r="H93" s="209">
        <v>8.5</v>
      </c>
      <c r="I93" s="209">
        <v>0</v>
      </c>
      <c r="J93" s="209"/>
      <c r="K93" s="209">
        <f t="shared" si="1"/>
        <v>8.5</v>
      </c>
    </row>
    <row r="94" spans="1:11" s="12" customFormat="1" ht="46.5" customHeight="1">
      <c r="A94" s="206" t="s">
        <v>163</v>
      </c>
      <c r="B94" s="40" t="s">
        <v>117</v>
      </c>
      <c r="C94" s="289" t="s">
        <v>16</v>
      </c>
      <c r="D94" s="289"/>
      <c r="E94" s="60" t="s">
        <v>70</v>
      </c>
      <c r="F94" s="60" t="s">
        <v>229</v>
      </c>
      <c r="G94" s="60" t="s">
        <v>59</v>
      </c>
      <c r="H94" s="145">
        <f>H95</f>
        <v>600</v>
      </c>
      <c r="I94" s="145"/>
      <c r="J94" s="145"/>
      <c r="K94" s="145">
        <f>K95</f>
        <v>600</v>
      </c>
    </row>
    <row r="95" spans="1:11" s="12" customFormat="1" ht="67.5" customHeight="1">
      <c r="A95" s="141"/>
      <c r="B95" s="91" t="s">
        <v>116</v>
      </c>
      <c r="C95" s="263"/>
      <c r="D95" s="263"/>
      <c r="E95" s="77"/>
      <c r="F95" s="77"/>
      <c r="G95" s="77"/>
      <c r="H95" s="187">
        <f>700-100</f>
        <v>600</v>
      </c>
      <c r="I95" s="187"/>
      <c r="J95" s="187"/>
      <c r="K95" s="171">
        <f>H95</f>
        <v>600</v>
      </c>
    </row>
    <row r="96" spans="1:11" s="12" customFormat="1" ht="33.75" customHeight="1">
      <c r="A96" s="48" t="s">
        <v>92</v>
      </c>
      <c r="B96" s="40" t="s">
        <v>117</v>
      </c>
      <c r="C96" s="289" t="s">
        <v>16</v>
      </c>
      <c r="D96" s="289"/>
      <c r="E96" s="60" t="s">
        <v>124</v>
      </c>
      <c r="F96" s="60" t="s">
        <v>229</v>
      </c>
      <c r="G96" s="60" t="s">
        <v>59</v>
      </c>
      <c r="H96" s="145">
        <f>H97</f>
        <v>750.4</v>
      </c>
      <c r="I96" s="145"/>
      <c r="J96" s="145"/>
      <c r="K96" s="148">
        <f>K97</f>
        <v>750.4</v>
      </c>
    </row>
    <row r="97" spans="1:11" s="12" customFormat="1" ht="48" customHeight="1">
      <c r="A97" s="48"/>
      <c r="B97" s="55" t="s">
        <v>173</v>
      </c>
      <c r="C97" s="289"/>
      <c r="D97" s="289"/>
      <c r="E97" s="60"/>
      <c r="F97" s="60"/>
      <c r="G97" s="60"/>
      <c r="H97" s="171">
        <f>1519-768.6</f>
        <v>750.4</v>
      </c>
      <c r="I97" s="171"/>
      <c r="J97" s="171"/>
      <c r="K97" s="171">
        <f>H97</f>
        <v>750.4</v>
      </c>
    </row>
    <row r="98" spans="1:11" s="12" customFormat="1" ht="32.25" customHeight="1">
      <c r="A98" s="48" t="s">
        <v>185</v>
      </c>
      <c r="B98" s="150" t="s">
        <v>128</v>
      </c>
      <c r="C98" s="322"/>
      <c r="D98" s="323"/>
      <c r="E98" s="90"/>
      <c r="F98" s="90"/>
      <c r="G98" s="90"/>
      <c r="H98" s="145">
        <f>H99+H101+H100</f>
        <v>1618.2</v>
      </c>
      <c r="I98" s="145">
        <f>I99+I101+I100</f>
        <v>7317.2</v>
      </c>
      <c r="J98" s="145">
        <f>J99</f>
        <v>0</v>
      </c>
      <c r="K98" s="145">
        <f>H98+I98</f>
        <v>8935.4</v>
      </c>
    </row>
    <row r="99" spans="1:11" s="12" customFormat="1" ht="38.25" customHeight="1">
      <c r="A99" s="48"/>
      <c r="B99" s="55" t="s">
        <v>186</v>
      </c>
      <c r="C99" s="363" t="s">
        <v>16</v>
      </c>
      <c r="D99" s="364"/>
      <c r="E99" s="207" t="s">
        <v>124</v>
      </c>
      <c r="F99" s="207" t="s">
        <v>233</v>
      </c>
      <c r="G99" s="207" t="s">
        <v>10</v>
      </c>
      <c r="H99" s="171">
        <v>372</v>
      </c>
      <c r="I99" s="171"/>
      <c r="J99" s="171"/>
      <c r="K99" s="171">
        <f>H99</f>
        <v>372</v>
      </c>
    </row>
    <row r="100" spans="1:11" s="12" customFormat="1" ht="38.25" customHeight="1">
      <c r="A100" s="57"/>
      <c r="B100" s="208" t="s">
        <v>236</v>
      </c>
      <c r="C100" s="363" t="s">
        <v>16</v>
      </c>
      <c r="D100" s="364"/>
      <c r="E100" s="207" t="s">
        <v>223</v>
      </c>
      <c r="F100" s="207" t="s">
        <v>233</v>
      </c>
      <c r="G100" s="207" t="s">
        <v>10</v>
      </c>
      <c r="H100" s="209">
        <v>0</v>
      </c>
      <c r="I100" s="209">
        <v>7317.2</v>
      </c>
      <c r="J100" s="209"/>
      <c r="K100" s="209">
        <f>H100+I100</f>
        <v>7317.2</v>
      </c>
    </row>
    <row r="101" spans="1:11" s="12" customFormat="1" ht="38.25" customHeight="1">
      <c r="A101" s="57"/>
      <c r="B101" s="208" t="s">
        <v>227</v>
      </c>
      <c r="C101" s="363" t="s">
        <v>16</v>
      </c>
      <c r="D101" s="364"/>
      <c r="E101" s="207" t="s">
        <v>124</v>
      </c>
      <c r="F101" s="207" t="s">
        <v>233</v>
      </c>
      <c r="G101" s="207" t="s">
        <v>10</v>
      </c>
      <c r="H101" s="209">
        <v>1246.2</v>
      </c>
      <c r="I101" s="209">
        <v>0</v>
      </c>
      <c r="J101" s="209"/>
      <c r="K101" s="209">
        <f>H101+I101</f>
        <v>1246.2</v>
      </c>
    </row>
    <row r="102" spans="1:11" s="12" customFormat="1" ht="38.25" customHeight="1">
      <c r="A102" s="48" t="s">
        <v>214</v>
      </c>
      <c r="B102" s="150" t="s">
        <v>216</v>
      </c>
      <c r="C102" s="316"/>
      <c r="D102" s="317"/>
      <c r="E102" s="89"/>
      <c r="F102" s="89"/>
      <c r="G102" s="89"/>
      <c r="H102" s="145">
        <f>H103+H104</f>
        <v>193.5</v>
      </c>
      <c r="I102" s="145">
        <f>I103+I104</f>
        <v>0</v>
      </c>
      <c r="J102" s="145">
        <f>J103</f>
        <v>0</v>
      </c>
      <c r="K102" s="145">
        <f>H102+I102</f>
        <v>193.5</v>
      </c>
    </row>
    <row r="103" spans="1:11" s="12" customFormat="1" ht="38.25" customHeight="1">
      <c r="A103" s="308"/>
      <c r="B103" s="54" t="s">
        <v>215</v>
      </c>
      <c r="C103" s="324" t="s">
        <v>16</v>
      </c>
      <c r="D103" s="325"/>
      <c r="E103" s="136" t="s">
        <v>124</v>
      </c>
      <c r="F103" s="136" t="s">
        <v>229</v>
      </c>
      <c r="G103" s="136" t="s">
        <v>59</v>
      </c>
      <c r="H103" s="181">
        <v>95</v>
      </c>
      <c r="I103" s="181">
        <v>0</v>
      </c>
      <c r="J103" s="181"/>
      <c r="K103" s="181">
        <f>H103</f>
        <v>95</v>
      </c>
    </row>
    <row r="104" spans="1:11" s="12" customFormat="1" ht="69" customHeight="1">
      <c r="A104" s="302"/>
      <c r="B104" s="61" t="s">
        <v>317</v>
      </c>
      <c r="C104" s="332" t="s">
        <v>16</v>
      </c>
      <c r="D104" s="333"/>
      <c r="E104" s="137" t="s">
        <v>237</v>
      </c>
      <c r="F104" s="137" t="s">
        <v>229</v>
      </c>
      <c r="G104" s="137" t="s">
        <v>59</v>
      </c>
      <c r="H104" s="184">
        <v>98.5</v>
      </c>
      <c r="I104" s="184">
        <v>0</v>
      </c>
      <c r="J104" s="184"/>
      <c r="K104" s="184">
        <f>H104</f>
        <v>98.5</v>
      </c>
    </row>
    <row r="105" spans="1:11" s="12" customFormat="1" ht="38.25" customHeight="1">
      <c r="A105" s="57" t="s">
        <v>238</v>
      </c>
      <c r="B105" s="46" t="s">
        <v>239</v>
      </c>
      <c r="C105" s="280"/>
      <c r="D105" s="280"/>
      <c r="E105" s="73"/>
      <c r="F105" s="73"/>
      <c r="G105" s="73"/>
      <c r="H105" s="148">
        <f>H106+H107+H108</f>
        <v>150.2</v>
      </c>
      <c r="I105" s="148">
        <f>I106+I107</f>
        <v>150.8</v>
      </c>
      <c r="J105" s="148"/>
      <c r="K105" s="148">
        <f>I105+H105</f>
        <v>301</v>
      </c>
    </row>
    <row r="106" spans="1:11" s="12" customFormat="1" ht="15">
      <c r="A106" s="308"/>
      <c r="B106" s="313" t="s">
        <v>90</v>
      </c>
      <c r="C106" s="264" t="s">
        <v>16</v>
      </c>
      <c r="D106" s="264"/>
      <c r="E106" s="136" t="s">
        <v>240</v>
      </c>
      <c r="F106" s="136" t="s">
        <v>233</v>
      </c>
      <c r="G106" s="136" t="s">
        <v>10</v>
      </c>
      <c r="H106" s="181">
        <v>50.2</v>
      </c>
      <c r="I106" s="181">
        <v>0</v>
      </c>
      <c r="J106" s="181"/>
      <c r="K106" s="181">
        <f>SUM(H106:I106)</f>
        <v>50.2</v>
      </c>
    </row>
    <row r="107" spans="1:11" s="12" customFormat="1" ht="15">
      <c r="A107" s="309"/>
      <c r="B107" s="314"/>
      <c r="C107" s="303" t="s">
        <v>16</v>
      </c>
      <c r="D107" s="303"/>
      <c r="E107" s="240" t="s">
        <v>228</v>
      </c>
      <c r="F107" s="240" t="s">
        <v>233</v>
      </c>
      <c r="G107" s="240" t="s">
        <v>10</v>
      </c>
      <c r="H107" s="182">
        <v>0</v>
      </c>
      <c r="I107" s="182">
        <v>150.8</v>
      </c>
      <c r="J107" s="182"/>
      <c r="K107" s="182">
        <f>SUM(H107:I107)</f>
        <v>150.8</v>
      </c>
    </row>
    <row r="108" spans="1:11" s="12" customFormat="1" ht="26.25">
      <c r="A108" s="302"/>
      <c r="B108" s="183" t="s">
        <v>306</v>
      </c>
      <c r="C108" s="265" t="s">
        <v>16</v>
      </c>
      <c r="D108" s="265"/>
      <c r="E108" s="137" t="s">
        <v>240</v>
      </c>
      <c r="F108" s="137" t="s">
        <v>229</v>
      </c>
      <c r="G108" s="137" t="s">
        <v>59</v>
      </c>
      <c r="H108" s="184">
        <v>100</v>
      </c>
      <c r="I108" s="209">
        <v>0</v>
      </c>
      <c r="J108" s="209"/>
      <c r="K108" s="209">
        <f>H108+I108</f>
        <v>100</v>
      </c>
    </row>
    <row r="109" spans="1:11" s="12" customFormat="1" ht="38.25" customHeight="1">
      <c r="A109" s="57" t="s">
        <v>241</v>
      </c>
      <c r="B109" s="46" t="s">
        <v>242</v>
      </c>
      <c r="C109" s="280"/>
      <c r="D109" s="280"/>
      <c r="E109" s="73"/>
      <c r="F109" s="73"/>
      <c r="G109" s="73"/>
      <c r="H109" s="148">
        <f>H110</f>
        <v>281</v>
      </c>
      <c r="I109" s="148">
        <f>I110</f>
        <v>0</v>
      </c>
      <c r="J109" s="148"/>
      <c r="K109" s="148">
        <f>I109+H109</f>
        <v>281</v>
      </c>
    </row>
    <row r="110" spans="1:11" s="12" customFormat="1" ht="15">
      <c r="A110" s="210"/>
      <c r="B110" s="211" t="s">
        <v>243</v>
      </c>
      <c r="C110" s="304" t="s">
        <v>16</v>
      </c>
      <c r="D110" s="304"/>
      <c r="E110" s="154" t="s">
        <v>244</v>
      </c>
      <c r="F110" s="154" t="s">
        <v>233</v>
      </c>
      <c r="G110" s="154" t="s">
        <v>10</v>
      </c>
      <c r="H110" s="171">
        <v>281</v>
      </c>
      <c r="I110" s="171">
        <v>0</v>
      </c>
      <c r="J110" s="171"/>
      <c r="K110" s="171">
        <f>SUM(H110:I110)</f>
        <v>281</v>
      </c>
    </row>
    <row r="111" spans="1:11" s="12" customFormat="1" ht="15">
      <c r="A111" s="57" t="s">
        <v>245</v>
      </c>
      <c r="B111" s="46" t="s">
        <v>246</v>
      </c>
      <c r="C111" s="280"/>
      <c r="D111" s="280"/>
      <c r="E111" s="73"/>
      <c r="F111" s="73"/>
      <c r="G111" s="73"/>
      <c r="H111" s="148">
        <f>H112</f>
        <v>300</v>
      </c>
      <c r="I111" s="148">
        <f>I112</f>
        <v>0</v>
      </c>
      <c r="J111" s="148"/>
      <c r="K111" s="148">
        <f>I111+H111</f>
        <v>300</v>
      </c>
    </row>
    <row r="112" spans="1:11" s="12" customFormat="1" ht="26.25">
      <c r="A112" s="210"/>
      <c r="B112" s="211" t="s">
        <v>247</v>
      </c>
      <c r="C112" s="304" t="s">
        <v>16</v>
      </c>
      <c r="D112" s="304"/>
      <c r="E112" s="154" t="s">
        <v>248</v>
      </c>
      <c r="F112" s="154" t="s">
        <v>233</v>
      </c>
      <c r="G112" s="154" t="s">
        <v>10</v>
      </c>
      <c r="H112" s="171">
        <v>300</v>
      </c>
      <c r="I112" s="171">
        <v>0</v>
      </c>
      <c r="J112" s="171"/>
      <c r="K112" s="171">
        <f>SUM(H112:I112)</f>
        <v>300</v>
      </c>
    </row>
    <row r="113" spans="1:11" s="12" customFormat="1" ht="27">
      <c r="A113" s="57" t="s">
        <v>249</v>
      </c>
      <c r="B113" s="46" t="s">
        <v>250</v>
      </c>
      <c r="C113" s="280"/>
      <c r="D113" s="280"/>
      <c r="E113" s="73"/>
      <c r="F113" s="73"/>
      <c r="G113" s="73"/>
      <c r="H113" s="148">
        <f>H114</f>
        <v>200</v>
      </c>
      <c r="I113" s="148">
        <f>I114</f>
        <v>0</v>
      </c>
      <c r="J113" s="148"/>
      <c r="K113" s="148">
        <f>I113+H113</f>
        <v>200</v>
      </c>
    </row>
    <row r="114" spans="1:11" s="12" customFormat="1" ht="15">
      <c r="A114" s="210"/>
      <c r="B114" s="211" t="s">
        <v>90</v>
      </c>
      <c r="C114" s="304" t="s">
        <v>16</v>
      </c>
      <c r="D114" s="304"/>
      <c r="E114" s="154" t="s">
        <v>251</v>
      </c>
      <c r="F114" s="154" t="s">
        <v>233</v>
      </c>
      <c r="G114" s="154" t="s">
        <v>10</v>
      </c>
      <c r="H114" s="171">
        <v>200</v>
      </c>
      <c r="I114" s="171">
        <v>0</v>
      </c>
      <c r="J114" s="171"/>
      <c r="K114" s="171">
        <f>SUM(H114:I114)</f>
        <v>200</v>
      </c>
    </row>
    <row r="115" spans="1:11" s="12" customFormat="1" ht="27">
      <c r="A115" s="57" t="s">
        <v>252</v>
      </c>
      <c r="B115" s="46" t="s">
        <v>253</v>
      </c>
      <c r="C115" s="280"/>
      <c r="D115" s="280"/>
      <c r="E115" s="73"/>
      <c r="F115" s="73"/>
      <c r="G115" s="73"/>
      <c r="H115" s="148">
        <f>H116</f>
        <v>200</v>
      </c>
      <c r="I115" s="148">
        <f>I116</f>
        <v>0</v>
      </c>
      <c r="J115" s="148"/>
      <c r="K115" s="148">
        <f>I115+H115</f>
        <v>200</v>
      </c>
    </row>
    <row r="116" spans="1:11" s="12" customFormat="1" ht="15">
      <c r="A116" s="210"/>
      <c r="B116" s="211" t="s">
        <v>90</v>
      </c>
      <c r="C116" s="304" t="s">
        <v>16</v>
      </c>
      <c r="D116" s="304"/>
      <c r="E116" s="154" t="s">
        <v>254</v>
      </c>
      <c r="F116" s="154" t="s">
        <v>233</v>
      </c>
      <c r="G116" s="154" t="s">
        <v>10</v>
      </c>
      <c r="H116" s="171">
        <v>200</v>
      </c>
      <c r="I116" s="171">
        <v>0</v>
      </c>
      <c r="J116" s="171"/>
      <c r="K116" s="171">
        <f>SUM(H116:I116)</f>
        <v>200</v>
      </c>
    </row>
    <row r="117" spans="1:11" s="12" customFormat="1" ht="27">
      <c r="A117" s="57" t="s">
        <v>255</v>
      </c>
      <c r="B117" s="46" t="s">
        <v>256</v>
      </c>
      <c r="C117" s="280"/>
      <c r="D117" s="280"/>
      <c r="E117" s="73"/>
      <c r="F117" s="73"/>
      <c r="G117" s="73"/>
      <c r="H117" s="148">
        <f>H118</f>
        <v>200</v>
      </c>
      <c r="I117" s="148">
        <f>I118</f>
        <v>0</v>
      </c>
      <c r="J117" s="148"/>
      <c r="K117" s="148">
        <f>I117+H117</f>
        <v>200</v>
      </c>
    </row>
    <row r="118" spans="1:11" s="12" customFormat="1" ht="15">
      <c r="A118" s="210"/>
      <c r="B118" s="211" t="s">
        <v>257</v>
      </c>
      <c r="C118" s="304" t="s">
        <v>16</v>
      </c>
      <c r="D118" s="304"/>
      <c r="E118" s="154" t="s">
        <v>258</v>
      </c>
      <c r="F118" s="154" t="s">
        <v>233</v>
      </c>
      <c r="G118" s="154" t="s">
        <v>10</v>
      </c>
      <c r="H118" s="171">
        <v>200</v>
      </c>
      <c r="I118" s="171">
        <v>0</v>
      </c>
      <c r="J118" s="171"/>
      <c r="K118" s="171">
        <f>SUM(H118:I118)</f>
        <v>200</v>
      </c>
    </row>
    <row r="119" spans="1:11" s="12" customFormat="1" ht="18.75" customHeight="1">
      <c r="A119" s="57" t="s">
        <v>307</v>
      </c>
      <c r="B119" s="46" t="s">
        <v>308</v>
      </c>
      <c r="C119" s="280"/>
      <c r="D119" s="280"/>
      <c r="E119" s="73"/>
      <c r="F119" s="73"/>
      <c r="G119" s="73"/>
      <c r="H119" s="148">
        <f>H120</f>
        <v>130</v>
      </c>
      <c r="I119" s="148">
        <f>I120</f>
        <v>0</v>
      </c>
      <c r="J119" s="148"/>
      <c r="K119" s="148">
        <f>I119+H119</f>
        <v>130</v>
      </c>
    </row>
    <row r="120" spans="1:11" s="12" customFormat="1" ht="21.75" customHeight="1" thickBot="1">
      <c r="A120" s="210"/>
      <c r="B120" s="211" t="s">
        <v>309</v>
      </c>
      <c r="C120" s="304" t="s">
        <v>16</v>
      </c>
      <c r="D120" s="304"/>
      <c r="E120" s="154" t="s">
        <v>310</v>
      </c>
      <c r="F120" s="154" t="s">
        <v>229</v>
      </c>
      <c r="G120" s="154" t="s">
        <v>59</v>
      </c>
      <c r="H120" s="171">
        <v>130</v>
      </c>
      <c r="I120" s="171">
        <v>0</v>
      </c>
      <c r="J120" s="171"/>
      <c r="K120" s="171">
        <f>SUM(H120:I120)</f>
        <v>130</v>
      </c>
    </row>
    <row r="121" spans="1:11" s="12" customFormat="1" ht="32.25" thickBot="1">
      <c r="A121" s="94"/>
      <c r="B121" s="31" t="s">
        <v>58</v>
      </c>
      <c r="C121" s="290" t="s">
        <v>16</v>
      </c>
      <c r="D121" s="290"/>
      <c r="E121" s="68"/>
      <c r="F121" s="68"/>
      <c r="G121" s="68"/>
      <c r="H121" s="86">
        <f>H67+H72+H75+H81+H94+H96+H98+H102+H105+H109+H111+H113+H115+H117+H119</f>
        <v>10460.44</v>
      </c>
      <c r="I121" s="86">
        <f>I67+I72+I75+I81+I94+I96+I98+I102+I105+I109+I111+I113+I115+I117</f>
        <v>59808.1</v>
      </c>
      <c r="J121" s="86">
        <f>J67+J72+J75+J81+J94+J96+J98</f>
        <v>0</v>
      </c>
      <c r="K121" s="86">
        <f>I121+H121</f>
        <v>70268.54</v>
      </c>
    </row>
    <row r="122" spans="1:11" s="12" customFormat="1" ht="15.75">
      <c r="A122" s="53" t="s">
        <v>26</v>
      </c>
      <c r="B122" s="270" t="s">
        <v>5</v>
      </c>
      <c r="C122" s="270"/>
      <c r="D122" s="270"/>
      <c r="E122" s="270"/>
      <c r="F122" s="270"/>
      <c r="G122" s="270"/>
      <c r="H122" s="212"/>
      <c r="I122" s="212"/>
      <c r="J122" s="212"/>
      <c r="K122" s="212"/>
    </row>
    <row r="123" spans="1:13" s="11" customFormat="1" ht="27">
      <c r="A123" s="51" t="s">
        <v>27</v>
      </c>
      <c r="B123" s="213" t="s">
        <v>151</v>
      </c>
      <c r="C123" s="288"/>
      <c r="D123" s="288"/>
      <c r="E123" s="107"/>
      <c r="F123" s="107"/>
      <c r="G123" s="107"/>
      <c r="H123" s="127">
        <f>SUM(H124:H126)</f>
        <v>200</v>
      </c>
      <c r="I123" s="127">
        <f>SUM(I124:I126)</f>
        <v>500</v>
      </c>
      <c r="J123" s="127"/>
      <c r="K123" s="127">
        <f>H123+I123</f>
        <v>700</v>
      </c>
      <c r="L123" s="10"/>
      <c r="M123" s="10"/>
    </row>
    <row r="124" spans="1:13" s="11" customFormat="1" ht="17.25" customHeight="1">
      <c r="A124" s="344"/>
      <c r="B124" s="376" t="s">
        <v>339</v>
      </c>
      <c r="C124" s="264" t="s">
        <v>15</v>
      </c>
      <c r="D124" s="264"/>
      <c r="E124" s="136" t="s">
        <v>228</v>
      </c>
      <c r="F124" s="136" t="s">
        <v>233</v>
      </c>
      <c r="G124" s="136" t="s">
        <v>10</v>
      </c>
      <c r="H124" s="169">
        <v>0</v>
      </c>
      <c r="I124" s="169">
        <v>500</v>
      </c>
      <c r="J124" s="181"/>
      <c r="K124" s="169">
        <f>H124</f>
        <v>0</v>
      </c>
      <c r="L124" s="10"/>
      <c r="M124" s="10"/>
    </row>
    <row r="125" spans="1:13" s="11" customFormat="1" ht="15">
      <c r="A125" s="338"/>
      <c r="B125" s="377"/>
      <c r="C125" s="303" t="s">
        <v>15</v>
      </c>
      <c r="D125" s="303"/>
      <c r="E125" s="155" t="s">
        <v>152</v>
      </c>
      <c r="F125" s="155" t="s">
        <v>233</v>
      </c>
      <c r="G125" s="155" t="s">
        <v>10</v>
      </c>
      <c r="H125" s="214">
        <f>100+100</f>
        <v>200</v>
      </c>
      <c r="I125" s="214">
        <v>0</v>
      </c>
      <c r="J125" s="182"/>
      <c r="K125" s="214">
        <f>H125</f>
        <v>200</v>
      </c>
      <c r="L125" s="10"/>
      <c r="M125" s="10"/>
    </row>
    <row r="126" spans="1:13" s="11" customFormat="1" ht="15" customHeight="1" hidden="1">
      <c r="A126" s="339"/>
      <c r="B126" s="378"/>
      <c r="C126" s="265" t="s">
        <v>15</v>
      </c>
      <c r="D126" s="265"/>
      <c r="E126" s="137" t="s">
        <v>152</v>
      </c>
      <c r="F126" s="137" t="s">
        <v>233</v>
      </c>
      <c r="G126" s="137" t="s">
        <v>10</v>
      </c>
      <c r="H126" s="202">
        <v>0</v>
      </c>
      <c r="I126" s="202">
        <v>0</v>
      </c>
      <c r="J126" s="184"/>
      <c r="K126" s="202">
        <f>H126</f>
        <v>0</v>
      </c>
      <c r="L126" s="10"/>
      <c r="M126" s="10"/>
    </row>
    <row r="127" spans="1:13" s="11" customFormat="1" ht="30.75" customHeight="1">
      <c r="A127" s="85" t="s">
        <v>153</v>
      </c>
      <c r="B127" s="215" t="s">
        <v>113</v>
      </c>
      <c r="C127" s="288"/>
      <c r="D127" s="288"/>
      <c r="E127" s="107"/>
      <c r="F127" s="107"/>
      <c r="G127" s="107"/>
      <c r="H127" s="95">
        <f>H128+H130+H129</f>
        <v>299.9</v>
      </c>
      <c r="I127" s="95">
        <f>I128+I130+I129</f>
        <v>7000</v>
      </c>
      <c r="J127" s="95"/>
      <c r="K127" s="95">
        <f>H127+I127</f>
        <v>7299.9</v>
      </c>
      <c r="L127" s="10"/>
      <c r="M127" s="10"/>
    </row>
    <row r="128" spans="1:13" s="11" customFormat="1" ht="30" customHeight="1">
      <c r="A128" s="308"/>
      <c r="B128" s="41" t="s">
        <v>148</v>
      </c>
      <c r="C128" s="264" t="s">
        <v>15</v>
      </c>
      <c r="D128" s="264"/>
      <c r="E128" s="136" t="s">
        <v>83</v>
      </c>
      <c r="F128" s="136" t="s">
        <v>233</v>
      </c>
      <c r="G128" s="136" t="s">
        <v>10</v>
      </c>
      <c r="H128" s="181">
        <f>400-95-5.1</f>
        <v>299.9</v>
      </c>
      <c r="I128" s="181">
        <v>0</v>
      </c>
      <c r="J128" s="181"/>
      <c r="K128" s="181">
        <f>H128</f>
        <v>299.9</v>
      </c>
      <c r="L128" s="10"/>
      <c r="M128" s="10"/>
    </row>
    <row r="129" spans="1:13" s="11" customFormat="1" ht="30" customHeight="1">
      <c r="A129" s="309"/>
      <c r="B129" s="216" t="s">
        <v>259</v>
      </c>
      <c r="C129" s="330" t="s">
        <v>15</v>
      </c>
      <c r="D129" s="331"/>
      <c r="E129" s="155" t="s">
        <v>260</v>
      </c>
      <c r="F129" s="155" t="s">
        <v>233</v>
      </c>
      <c r="G129" s="155" t="s">
        <v>10</v>
      </c>
      <c r="H129" s="182">
        <v>0</v>
      </c>
      <c r="I129" s="182">
        <v>6717.6</v>
      </c>
      <c r="J129" s="182"/>
      <c r="K129" s="182">
        <f aca="true" t="shared" si="2" ref="K129:K136">H129+I129</f>
        <v>6717.6</v>
      </c>
      <c r="L129" s="10"/>
      <c r="M129" s="10"/>
    </row>
    <row r="130" spans="1:13" s="11" customFormat="1" ht="15">
      <c r="A130" s="302"/>
      <c r="B130" s="217" t="s">
        <v>261</v>
      </c>
      <c r="C130" s="332" t="s">
        <v>15</v>
      </c>
      <c r="D130" s="333"/>
      <c r="E130" s="137" t="s">
        <v>260</v>
      </c>
      <c r="F130" s="137" t="s">
        <v>229</v>
      </c>
      <c r="G130" s="137" t="s">
        <v>59</v>
      </c>
      <c r="H130" s="184">
        <v>0</v>
      </c>
      <c r="I130" s="184">
        <v>282.4</v>
      </c>
      <c r="J130" s="184"/>
      <c r="K130" s="184">
        <f t="shared" si="2"/>
        <v>282.4</v>
      </c>
      <c r="L130" s="10"/>
      <c r="M130" s="10"/>
    </row>
    <row r="131" spans="1:13" s="11" customFormat="1" ht="45" customHeight="1">
      <c r="A131" s="85" t="s">
        <v>154</v>
      </c>
      <c r="B131" s="124" t="s">
        <v>110</v>
      </c>
      <c r="C131" s="288"/>
      <c r="D131" s="288"/>
      <c r="E131" s="107"/>
      <c r="F131" s="107"/>
      <c r="G131" s="107"/>
      <c r="H131" s="95">
        <f>SUM(H132:H135)</f>
        <v>240</v>
      </c>
      <c r="I131" s="95">
        <f>SUM(I132:I135)</f>
        <v>1000</v>
      </c>
      <c r="J131" s="95"/>
      <c r="K131" s="95">
        <f t="shared" si="2"/>
        <v>1240</v>
      </c>
      <c r="L131" s="10"/>
      <c r="M131" s="10"/>
    </row>
    <row r="132" spans="1:13" s="11" customFormat="1" ht="15">
      <c r="A132" s="308"/>
      <c r="B132" s="311" t="s">
        <v>149</v>
      </c>
      <c r="C132" s="264" t="s">
        <v>15</v>
      </c>
      <c r="D132" s="264"/>
      <c r="E132" s="136" t="s">
        <v>85</v>
      </c>
      <c r="F132" s="136" t="s">
        <v>233</v>
      </c>
      <c r="G132" s="136" t="s">
        <v>10</v>
      </c>
      <c r="H132" s="218">
        <f>200</f>
        <v>200</v>
      </c>
      <c r="I132" s="218">
        <v>0</v>
      </c>
      <c r="J132" s="219"/>
      <c r="K132" s="218">
        <f t="shared" si="2"/>
        <v>200</v>
      </c>
      <c r="L132" s="10"/>
      <c r="M132" s="10"/>
    </row>
    <row r="133" spans="1:13" s="11" customFormat="1" ht="18.75" customHeight="1">
      <c r="A133" s="309"/>
      <c r="B133" s="312"/>
      <c r="C133" s="332" t="s">
        <v>15</v>
      </c>
      <c r="D133" s="333"/>
      <c r="E133" s="137" t="s">
        <v>228</v>
      </c>
      <c r="F133" s="137" t="s">
        <v>233</v>
      </c>
      <c r="G133" s="137" t="s">
        <v>10</v>
      </c>
      <c r="H133" s="220">
        <v>0</v>
      </c>
      <c r="I133" s="220">
        <v>900</v>
      </c>
      <c r="J133" s="221"/>
      <c r="K133" s="220">
        <f t="shared" si="2"/>
        <v>900</v>
      </c>
      <c r="L133" s="10"/>
      <c r="M133" s="10"/>
    </row>
    <row r="134" spans="1:13" s="11" customFormat="1" ht="18.75" customHeight="1">
      <c r="A134" s="309"/>
      <c r="B134" s="311" t="s">
        <v>338</v>
      </c>
      <c r="C134" s="264" t="s">
        <v>15</v>
      </c>
      <c r="D134" s="264"/>
      <c r="E134" s="136" t="s">
        <v>85</v>
      </c>
      <c r="F134" s="136" t="s">
        <v>233</v>
      </c>
      <c r="G134" s="136" t="s">
        <v>10</v>
      </c>
      <c r="H134" s="181">
        <f>40</f>
        <v>40</v>
      </c>
      <c r="I134" s="181">
        <v>0</v>
      </c>
      <c r="J134" s="222"/>
      <c r="K134" s="181">
        <f t="shared" si="2"/>
        <v>40</v>
      </c>
      <c r="L134" s="10"/>
      <c r="M134" s="10"/>
    </row>
    <row r="135" spans="1:13" s="11" customFormat="1" ht="18.75" customHeight="1">
      <c r="A135" s="302"/>
      <c r="B135" s="312"/>
      <c r="C135" s="332" t="s">
        <v>15</v>
      </c>
      <c r="D135" s="333"/>
      <c r="E135" s="137" t="s">
        <v>228</v>
      </c>
      <c r="F135" s="137" t="s">
        <v>233</v>
      </c>
      <c r="G135" s="137" t="s">
        <v>10</v>
      </c>
      <c r="H135" s="184">
        <v>0</v>
      </c>
      <c r="I135" s="184">
        <f>200-100</f>
        <v>100</v>
      </c>
      <c r="J135" s="223"/>
      <c r="K135" s="184">
        <f t="shared" si="2"/>
        <v>100</v>
      </c>
      <c r="L135" s="10"/>
      <c r="M135" s="10"/>
    </row>
    <row r="136" spans="1:13" s="11" customFormat="1" ht="42.75" customHeight="1">
      <c r="A136" s="85" t="s">
        <v>62</v>
      </c>
      <c r="B136" s="215" t="s">
        <v>129</v>
      </c>
      <c r="C136" s="288"/>
      <c r="D136" s="288"/>
      <c r="E136" s="107"/>
      <c r="F136" s="107"/>
      <c r="G136" s="107"/>
      <c r="H136" s="95">
        <f>SUM(H137:H143)</f>
        <v>2526.6</v>
      </c>
      <c r="I136" s="95">
        <f>SUM(I137:I143)</f>
        <v>760</v>
      </c>
      <c r="J136" s="95"/>
      <c r="K136" s="95">
        <f t="shared" si="2"/>
        <v>3286.6</v>
      </c>
      <c r="L136" s="10"/>
      <c r="M136" s="10"/>
    </row>
    <row r="137" spans="1:13" s="11" customFormat="1" ht="30" customHeight="1">
      <c r="A137" s="343"/>
      <c r="B137" s="42" t="s">
        <v>147</v>
      </c>
      <c r="C137" s="304" t="s">
        <v>15</v>
      </c>
      <c r="D137" s="304"/>
      <c r="E137" s="154" t="s">
        <v>91</v>
      </c>
      <c r="F137" s="154" t="s">
        <v>233</v>
      </c>
      <c r="G137" s="154" t="s">
        <v>10</v>
      </c>
      <c r="H137" s="171">
        <v>2366.6</v>
      </c>
      <c r="I137" s="171"/>
      <c r="J137" s="171"/>
      <c r="K137" s="172">
        <f>H137</f>
        <v>2366.6</v>
      </c>
      <c r="L137" s="10"/>
      <c r="M137" s="10"/>
    </row>
    <row r="138" spans="1:13" s="11" customFormat="1" ht="15">
      <c r="A138" s="338"/>
      <c r="B138" s="311" t="s">
        <v>90</v>
      </c>
      <c r="C138" s="264" t="s">
        <v>15</v>
      </c>
      <c r="D138" s="264"/>
      <c r="E138" s="136" t="s">
        <v>91</v>
      </c>
      <c r="F138" s="136" t="s">
        <v>233</v>
      </c>
      <c r="G138" s="136" t="s">
        <v>10</v>
      </c>
      <c r="H138" s="218">
        <v>80</v>
      </c>
      <c r="I138" s="218">
        <v>0</v>
      </c>
      <c r="J138" s="219"/>
      <c r="K138" s="218">
        <f aca="true" t="shared" si="3" ref="K138:K143">H138+I138</f>
        <v>80</v>
      </c>
      <c r="L138" s="10"/>
      <c r="M138" s="10"/>
    </row>
    <row r="139" spans="1:13" s="11" customFormat="1" ht="15">
      <c r="A139" s="338"/>
      <c r="B139" s="312"/>
      <c r="C139" s="332" t="s">
        <v>15</v>
      </c>
      <c r="D139" s="333"/>
      <c r="E139" s="137" t="s">
        <v>228</v>
      </c>
      <c r="F139" s="137" t="s">
        <v>233</v>
      </c>
      <c r="G139" s="137" t="s">
        <v>10</v>
      </c>
      <c r="H139" s="220">
        <v>0</v>
      </c>
      <c r="I139" s="220">
        <v>400</v>
      </c>
      <c r="J139" s="221"/>
      <c r="K139" s="220">
        <f t="shared" si="3"/>
        <v>400</v>
      </c>
      <c r="L139" s="10"/>
      <c r="M139" s="10"/>
    </row>
    <row r="140" spans="1:13" s="11" customFormat="1" ht="15">
      <c r="A140" s="338"/>
      <c r="B140" s="311" t="s">
        <v>262</v>
      </c>
      <c r="C140" s="264" t="s">
        <v>15</v>
      </c>
      <c r="D140" s="264"/>
      <c r="E140" s="136" t="s">
        <v>91</v>
      </c>
      <c r="F140" s="136" t="s">
        <v>233</v>
      </c>
      <c r="G140" s="136" t="s">
        <v>10</v>
      </c>
      <c r="H140" s="218">
        <v>40</v>
      </c>
      <c r="I140" s="218">
        <v>0</v>
      </c>
      <c r="J140" s="219"/>
      <c r="K140" s="218">
        <f t="shared" si="3"/>
        <v>40</v>
      </c>
      <c r="L140" s="10"/>
      <c r="M140" s="10"/>
    </row>
    <row r="141" spans="1:13" s="11" customFormat="1" ht="15">
      <c r="A141" s="338"/>
      <c r="B141" s="312"/>
      <c r="C141" s="332" t="s">
        <v>15</v>
      </c>
      <c r="D141" s="333"/>
      <c r="E141" s="137" t="s">
        <v>228</v>
      </c>
      <c r="F141" s="137" t="s">
        <v>233</v>
      </c>
      <c r="G141" s="137" t="s">
        <v>10</v>
      </c>
      <c r="H141" s="220">
        <v>0</v>
      </c>
      <c r="I141" s="220">
        <v>200</v>
      </c>
      <c r="J141" s="221"/>
      <c r="K141" s="220">
        <f t="shared" si="3"/>
        <v>200</v>
      </c>
      <c r="L141" s="10"/>
      <c r="M141" s="10"/>
    </row>
    <row r="142" spans="1:13" s="11" customFormat="1" ht="15">
      <c r="A142" s="338"/>
      <c r="B142" s="311" t="s">
        <v>263</v>
      </c>
      <c r="C142" s="264" t="s">
        <v>15</v>
      </c>
      <c r="D142" s="264"/>
      <c r="E142" s="136" t="s">
        <v>91</v>
      </c>
      <c r="F142" s="136" t="s">
        <v>233</v>
      </c>
      <c r="G142" s="136" t="s">
        <v>10</v>
      </c>
      <c r="H142" s="218">
        <v>40</v>
      </c>
      <c r="I142" s="218">
        <v>0</v>
      </c>
      <c r="J142" s="219"/>
      <c r="K142" s="218">
        <f t="shared" si="3"/>
        <v>40</v>
      </c>
      <c r="L142" s="10"/>
      <c r="M142" s="10"/>
    </row>
    <row r="143" spans="1:13" s="11" customFormat="1" ht="15">
      <c r="A143" s="339"/>
      <c r="B143" s="312"/>
      <c r="C143" s="332" t="s">
        <v>15</v>
      </c>
      <c r="D143" s="333"/>
      <c r="E143" s="137" t="s">
        <v>228</v>
      </c>
      <c r="F143" s="137" t="s">
        <v>233</v>
      </c>
      <c r="G143" s="137" t="s">
        <v>10</v>
      </c>
      <c r="H143" s="220">
        <v>0</v>
      </c>
      <c r="I143" s="220">
        <v>160</v>
      </c>
      <c r="J143" s="221"/>
      <c r="K143" s="220">
        <f t="shared" si="3"/>
        <v>160</v>
      </c>
      <c r="L143" s="10"/>
      <c r="M143" s="10"/>
    </row>
    <row r="144" spans="1:13" s="11" customFormat="1" ht="15">
      <c r="A144" s="123" t="s">
        <v>63</v>
      </c>
      <c r="B144" s="215" t="s">
        <v>126</v>
      </c>
      <c r="C144" s="295"/>
      <c r="D144" s="295"/>
      <c r="E144" s="92"/>
      <c r="F144" s="92"/>
      <c r="G144" s="92"/>
      <c r="H144" s="95">
        <f>SUM(H145:H150)</f>
        <v>804.5999999999999</v>
      </c>
      <c r="I144" s="95">
        <f>SUM(I145:I150)</f>
        <v>470.7</v>
      </c>
      <c r="J144" s="95"/>
      <c r="K144" s="95">
        <f>SUM(H144:I144)</f>
        <v>1275.3</v>
      </c>
      <c r="L144" s="10"/>
      <c r="M144" s="10"/>
    </row>
    <row r="145" spans="1:13" s="11" customFormat="1" ht="15">
      <c r="A145" s="340"/>
      <c r="B145" s="311" t="s">
        <v>150</v>
      </c>
      <c r="C145" s="264" t="s">
        <v>15</v>
      </c>
      <c r="D145" s="264"/>
      <c r="E145" s="136" t="s">
        <v>127</v>
      </c>
      <c r="F145" s="136" t="s">
        <v>233</v>
      </c>
      <c r="G145" s="136" t="s">
        <v>10</v>
      </c>
      <c r="H145" s="181">
        <f>895.3-150.7</f>
        <v>744.5999999999999</v>
      </c>
      <c r="I145" s="181">
        <v>0</v>
      </c>
      <c r="J145" s="181"/>
      <c r="K145" s="181">
        <f>SUM(H145:I145)</f>
        <v>744.5999999999999</v>
      </c>
      <c r="L145" s="10"/>
      <c r="M145" s="10"/>
    </row>
    <row r="146" spans="1:13" s="11" customFormat="1" ht="15">
      <c r="A146" s="341"/>
      <c r="B146" s="312"/>
      <c r="C146" s="332" t="s">
        <v>15</v>
      </c>
      <c r="D146" s="333"/>
      <c r="E146" s="137" t="s">
        <v>228</v>
      </c>
      <c r="F146" s="137" t="s">
        <v>233</v>
      </c>
      <c r="G146" s="137" t="s">
        <v>10</v>
      </c>
      <c r="H146" s="184">
        <v>0</v>
      </c>
      <c r="I146" s="184">
        <v>150.7</v>
      </c>
      <c r="J146" s="184"/>
      <c r="K146" s="182">
        <f>SUM(H146:I146)</f>
        <v>150.7</v>
      </c>
      <c r="L146" s="10"/>
      <c r="M146" s="10"/>
    </row>
    <row r="147" spans="1:13" s="11" customFormat="1" ht="15">
      <c r="A147" s="341"/>
      <c r="B147" s="311" t="s">
        <v>90</v>
      </c>
      <c r="C147" s="264" t="s">
        <v>15</v>
      </c>
      <c r="D147" s="264"/>
      <c r="E147" s="136" t="s">
        <v>127</v>
      </c>
      <c r="F147" s="136" t="s">
        <v>233</v>
      </c>
      <c r="G147" s="136" t="s">
        <v>10</v>
      </c>
      <c r="H147" s="218">
        <v>40</v>
      </c>
      <c r="I147" s="218">
        <v>0</v>
      </c>
      <c r="J147" s="219"/>
      <c r="K147" s="218">
        <f>H147+I147</f>
        <v>40</v>
      </c>
      <c r="L147" s="10"/>
      <c r="M147" s="10"/>
    </row>
    <row r="148" spans="1:13" s="11" customFormat="1" ht="15">
      <c r="A148" s="341"/>
      <c r="B148" s="312"/>
      <c r="C148" s="332" t="s">
        <v>15</v>
      </c>
      <c r="D148" s="333"/>
      <c r="E148" s="137" t="s">
        <v>228</v>
      </c>
      <c r="F148" s="137" t="s">
        <v>233</v>
      </c>
      <c r="G148" s="137" t="s">
        <v>10</v>
      </c>
      <c r="H148" s="220">
        <v>0</v>
      </c>
      <c r="I148" s="220">
        <v>200</v>
      </c>
      <c r="J148" s="221"/>
      <c r="K148" s="220">
        <f>H148+I148</f>
        <v>200</v>
      </c>
      <c r="L148" s="10"/>
      <c r="M148" s="10"/>
    </row>
    <row r="149" spans="1:13" s="11" customFormat="1" ht="15">
      <c r="A149" s="341"/>
      <c r="B149" s="311" t="s">
        <v>142</v>
      </c>
      <c r="C149" s="264" t="s">
        <v>15</v>
      </c>
      <c r="D149" s="264"/>
      <c r="E149" s="136" t="s">
        <v>127</v>
      </c>
      <c r="F149" s="136" t="s">
        <v>233</v>
      </c>
      <c r="G149" s="136" t="s">
        <v>10</v>
      </c>
      <c r="H149" s="218">
        <v>20</v>
      </c>
      <c r="I149" s="218">
        <v>0</v>
      </c>
      <c r="J149" s="219"/>
      <c r="K149" s="218">
        <f>H149+I149</f>
        <v>20</v>
      </c>
      <c r="L149" s="10"/>
      <c r="M149" s="10"/>
    </row>
    <row r="150" spans="1:13" s="11" customFormat="1" ht="15">
      <c r="A150" s="342"/>
      <c r="B150" s="312"/>
      <c r="C150" s="332" t="s">
        <v>15</v>
      </c>
      <c r="D150" s="333"/>
      <c r="E150" s="137" t="s">
        <v>228</v>
      </c>
      <c r="F150" s="137" t="s">
        <v>233</v>
      </c>
      <c r="G150" s="137" t="s">
        <v>10</v>
      </c>
      <c r="H150" s="220">
        <v>0</v>
      </c>
      <c r="I150" s="220">
        <v>120</v>
      </c>
      <c r="J150" s="221"/>
      <c r="K150" s="220">
        <f>H150+I150</f>
        <v>120</v>
      </c>
      <c r="L150" s="10"/>
      <c r="M150" s="10"/>
    </row>
    <row r="151" spans="1:13" s="11" customFormat="1" ht="15">
      <c r="A151" s="112" t="s">
        <v>170</v>
      </c>
      <c r="B151" s="40" t="s">
        <v>117</v>
      </c>
      <c r="C151" s="289" t="s">
        <v>15</v>
      </c>
      <c r="D151" s="289"/>
      <c r="E151" s="60" t="s">
        <v>171</v>
      </c>
      <c r="F151" s="60" t="s">
        <v>229</v>
      </c>
      <c r="G151" s="60" t="s">
        <v>59</v>
      </c>
      <c r="H151" s="145">
        <f>H152</f>
        <v>100</v>
      </c>
      <c r="I151" s="145"/>
      <c r="J151" s="145"/>
      <c r="K151" s="145">
        <f>K152</f>
        <v>100</v>
      </c>
      <c r="L151" s="10"/>
      <c r="M151" s="10"/>
    </row>
    <row r="152" spans="1:13" s="11" customFormat="1" ht="79.5">
      <c r="A152" s="138"/>
      <c r="B152" s="139" t="s">
        <v>116</v>
      </c>
      <c r="C152" s="293"/>
      <c r="D152" s="293"/>
      <c r="E152" s="101"/>
      <c r="F152" s="101"/>
      <c r="G152" s="101"/>
      <c r="H152" s="175">
        <v>100</v>
      </c>
      <c r="I152" s="175"/>
      <c r="J152" s="175"/>
      <c r="K152" s="175">
        <f>H152</f>
        <v>100</v>
      </c>
      <c r="L152" s="10"/>
      <c r="M152" s="10"/>
    </row>
    <row r="153" spans="1:13" s="11" customFormat="1" ht="27">
      <c r="A153" s="151" t="s">
        <v>179</v>
      </c>
      <c r="B153" s="150" t="s">
        <v>177</v>
      </c>
      <c r="C153" s="316"/>
      <c r="D153" s="317"/>
      <c r="E153" s="89"/>
      <c r="F153" s="89"/>
      <c r="G153" s="89"/>
      <c r="H153" s="145">
        <f>SUM(H154:H158)</f>
        <v>1326.6</v>
      </c>
      <c r="I153" s="145">
        <f>SUM(I154:I158)</f>
        <v>679.7</v>
      </c>
      <c r="J153" s="145">
        <f>J154</f>
        <v>0</v>
      </c>
      <c r="K153" s="145">
        <f>SUM(H153:I153)</f>
        <v>2006.3</v>
      </c>
      <c r="L153" s="10"/>
      <c r="M153" s="10"/>
    </row>
    <row r="154" spans="1:13" s="11" customFormat="1" ht="28.5" customHeight="1">
      <c r="A154" s="362"/>
      <c r="B154" s="42" t="s">
        <v>180</v>
      </c>
      <c r="C154" s="326" t="s">
        <v>15</v>
      </c>
      <c r="D154" s="327"/>
      <c r="E154" s="154" t="s">
        <v>178</v>
      </c>
      <c r="F154" s="154" t="s">
        <v>233</v>
      </c>
      <c r="G154" s="154" t="s">
        <v>10</v>
      </c>
      <c r="H154" s="171">
        <v>300</v>
      </c>
      <c r="I154" s="171"/>
      <c r="J154" s="171"/>
      <c r="K154" s="171">
        <f>H154</f>
        <v>300</v>
      </c>
      <c r="L154" s="10"/>
      <c r="M154" s="10"/>
    </row>
    <row r="155" spans="1:13" s="11" customFormat="1" ht="15">
      <c r="A155" s="336"/>
      <c r="B155" s="311" t="s">
        <v>90</v>
      </c>
      <c r="C155" s="264" t="s">
        <v>15</v>
      </c>
      <c r="D155" s="264"/>
      <c r="E155" s="136" t="s">
        <v>178</v>
      </c>
      <c r="F155" s="136" t="s">
        <v>233</v>
      </c>
      <c r="G155" s="136" t="s">
        <v>10</v>
      </c>
      <c r="H155" s="218">
        <v>40</v>
      </c>
      <c r="I155" s="218">
        <v>0</v>
      </c>
      <c r="J155" s="219"/>
      <c r="K155" s="218">
        <f>H155+I155</f>
        <v>40</v>
      </c>
      <c r="L155" s="10"/>
      <c r="M155" s="10"/>
    </row>
    <row r="156" spans="1:13" s="11" customFormat="1" ht="15">
      <c r="A156" s="336"/>
      <c r="B156" s="312"/>
      <c r="C156" s="332" t="s">
        <v>15</v>
      </c>
      <c r="D156" s="333"/>
      <c r="E156" s="137" t="s">
        <v>228</v>
      </c>
      <c r="F156" s="137" t="s">
        <v>233</v>
      </c>
      <c r="G156" s="137" t="s">
        <v>10</v>
      </c>
      <c r="H156" s="220">
        <v>0</v>
      </c>
      <c r="I156" s="220">
        <v>200</v>
      </c>
      <c r="J156" s="221"/>
      <c r="K156" s="220">
        <f>H156+I156</f>
        <v>200</v>
      </c>
      <c r="L156" s="10"/>
      <c r="M156" s="10"/>
    </row>
    <row r="157" spans="1:13" s="11" customFormat="1" ht="15">
      <c r="A157" s="336"/>
      <c r="B157" s="311" t="s">
        <v>259</v>
      </c>
      <c r="C157" s="326" t="s">
        <v>15</v>
      </c>
      <c r="D157" s="327"/>
      <c r="E157" s="154" t="s">
        <v>178</v>
      </c>
      <c r="F157" s="154" t="s">
        <v>233</v>
      </c>
      <c r="G157" s="154" t="s">
        <v>10</v>
      </c>
      <c r="H157" s="224">
        <f>317.4+669.2</f>
        <v>986.6</v>
      </c>
      <c r="I157" s="224">
        <v>0</v>
      </c>
      <c r="J157" s="225"/>
      <c r="K157" s="224">
        <f>H157+I157</f>
        <v>986.6</v>
      </c>
      <c r="L157" s="10"/>
      <c r="M157" s="10"/>
    </row>
    <row r="158" spans="1:13" s="11" customFormat="1" ht="15">
      <c r="A158" s="337"/>
      <c r="B158" s="312"/>
      <c r="C158" s="326" t="s">
        <v>15</v>
      </c>
      <c r="D158" s="327"/>
      <c r="E158" s="154" t="s">
        <v>260</v>
      </c>
      <c r="F158" s="154" t="s">
        <v>233</v>
      </c>
      <c r="G158" s="154" t="s">
        <v>10</v>
      </c>
      <c r="H158" s="224">
        <v>0</v>
      </c>
      <c r="I158" s="224">
        <v>479.7</v>
      </c>
      <c r="J158" s="225"/>
      <c r="K158" s="224">
        <f>H158+I158</f>
        <v>479.7</v>
      </c>
      <c r="L158" s="10"/>
      <c r="M158" s="10"/>
    </row>
    <row r="159" spans="1:13" s="11" customFormat="1" ht="15">
      <c r="A159" s="151" t="s">
        <v>192</v>
      </c>
      <c r="B159" s="150" t="s">
        <v>193</v>
      </c>
      <c r="C159" s="316"/>
      <c r="D159" s="317"/>
      <c r="E159" s="89"/>
      <c r="F159" s="89"/>
      <c r="G159" s="89"/>
      <c r="H159" s="145">
        <f>SUM(H160:H162)</f>
        <v>300</v>
      </c>
      <c r="I159" s="145">
        <f>SUM(I160:I162)</f>
        <v>503</v>
      </c>
      <c r="J159" s="145">
        <f>J160</f>
        <v>0</v>
      </c>
      <c r="K159" s="145">
        <f>SUM(H159:I159)</f>
        <v>803</v>
      </c>
      <c r="L159" s="10"/>
      <c r="M159" s="10"/>
    </row>
    <row r="160" spans="1:13" s="11" customFormat="1" ht="39.75">
      <c r="A160" s="138"/>
      <c r="B160" s="139" t="s">
        <v>194</v>
      </c>
      <c r="C160" s="326" t="s">
        <v>15</v>
      </c>
      <c r="D160" s="327"/>
      <c r="E160" s="154" t="s">
        <v>124</v>
      </c>
      <c r="F160" s="154" t="s">
        <v>229</v>
      </c>
      <c r="G160" s="154" t="s">
        <v>59</v>
      </c>
      <c r="H160" s="175">
        <v>100</v>
      </c>
      <c r="I160" s="175"/>
      <c r="J160" s="175"/>
      <c r="K160" s="175">
        <f>H160</f>
        <v>100</v>
      </c>
      <c r="L160" s="10"/>
      <c r="M160" s="10"/>
    </row>
    <row r="161" spans="1:13" s="11" customFormat="1" ht="15">
      <c r="A161" s="226"/>
      <c r="B161" s="311" t="s">
        <v>264</v>
      </c>
      <c r="C161" s="264" t="s">
        <v>15</v>
      </c>
      <c r="D161" s="264"/>
      <c r="E161" s="136" t="s">
        <v>265</v>
      </c>
      <c r="F161" s="136" t="s">
        <v>233</v>
      </c>
      <c r="G161" s="136" t="s">
        <v>10</v>
      </c>
      <c r="H161" s="218">
        <v>200</v>
      </c>
      <c r="I161" s="218">
        <v>0</v>
      </c>
      <c r="J161" s="219"/>
      <c r="K161" s="218">
        <f>H161+I161</f>
        <v>200</v>
      </c>
      <c r="L161" s="10"/>
      <c r="M161" s="10"/>
    </row>
    <row r="162" spans="1:13" s="11" customFormat="1" ht="15">
      <c r="A162" s="227"/>
      <c r="B162" s="312"/>
      <c r="C162" s="332" t="s">
        <v>15</v>
      </c>
      <c r="D162" s="333"/>
      <c r="E162" s="137" t="s">
        <v>228</v>
      </c>
      <c r="F162" s="137" t="s">
        <v>233</v>
      </c>
      <c r="G162" s="137" t="s">
        <v>10</v>
      </c>
      <c r="H162" s="220">
        <v>0</v>
      </c>
      <c r="I162" s="220">
        <v>503</v>
      </c>
      <c r="J162" s="221"/>
      <c r="K162" s="220">
        <f>H162+I162</f>
        <v>503</v>
      </c>
      <c r="L162" s="10"/>
      <c r="M162" s="10"/>
    </row>
    <row r="163" spans="1:13" s="11" customFormat="1" ht="27">
      <c r="A163" s="151" t="s">
        <v>266</v>
      </c>
      <c r="B163" s="150" t="s">
        <v>267</v>
      </c>
      <c r="C163" s="316"/>
      <c r="D163" s="317"/>
      <c r="E163" s="89"/>
      <c r="F163" s="89"/>
      <c r="G163" s="89"/>
      <c r="H163" s="145">
        <f>SUM(H164:H165)</f>
        <v>60</v>
      </c>
      <c r="I163" s="145">
        <f>SUM(I164:I165)</f>
        <v>200</v>
      </c>
      <c r="J163" s="145" t="e">
        <f>#REF!</f>
        <v>#REF!</v>
      </c>
      <c r="K163" s="145">
        <f>SUM(H163:I163)</f>
        <v>260</v>
      </c>
      <c r="L163" s="10"/>
      <c r="M163" s="10"/>
    </row>
    <row r="164" spans="1:13" s="11" customFormat="1" ht="15">
      <c r="A164" s="336"/>
      <c r="B164" s="311" t="s">
        <v>90</v>
      </c>
      <c r="C164" s="264" t="s">
        <v>15</v>
      </c>
      <c r="D164" s="264"/>
      <c r="E164" s="136" t="s">
        <v>268</v>
      </c>
      <c r="F164" s="136" t="s">
        <v>233</v>
      </c>
      <c r="G164" s="136" t="s">
        <v>10</v>
      </c>
      <c r="H164" s="218">
        <v>60</v>
      </c>
      <c r="I164" s="218">
        <v>0</v>
      </c>
      <c r="J164" s="219"/>
      <c r="K164" s="218">
        <f>H164+I164</f>
        <v>60</v>
      </c>
      <c r="L164" s="10"/>
      <c r="M164" s="10"/>
    </row>
    <row r="165" spans="1:13" s="11" customFormat="1" ht="15">
      <c r="A165" s="337"/>
      <c r="B165" s="312"/>
      <c r="C165" s="332" t="s">
        <v>15</v>
      </c>
      <c r="D165" s="333"/>
      <c r="E165" s="137" t="s">
        <v>228</v>
      </c>
      <c r="F165" s="137" t="s">
        <v>233</v>
      </c>
      <c r="G165" s="137" t="s">
        <v>10</v>
      </c>
      <c r="H165" s="220">
        <v>0</v>
      </c>
      <c r="I165" s="220">
        <v>200</v>
      </c>
      <c r="J165" s="221"/>
      <c r="K165" s="220">
        <f>H165+I165</f>
        <v>200</v>
      </c>
      <c r="L165" s="10"/>
      <c r="M165" s="10"/>
    </row>
    <row r="166" spans="1:13" s="11" customFormat="1" ht="27">
      <c r="A166" s="123" t="s">
        <v>269</v>
      </c>
      <c r="B166" s="215" t="s">
        <v>270</v>
      </c>
      <c r="C166" s="295"/>
      <c r="D166" s="295"/>
      <c r="E166" s="92"/>
      <c r="F166" s="92"/>
      <c r="G166" s="92"/>
      <c r="H166" s="95">
        <f>SUM(H167:H170)</f>
        <v>67</v>
      </c>
      <c r="I166" s="95">
        <f>SUM(I167:I170)</f>
        <v>311</v>
      </c>
      <c r="J166" s="95"/>
      <c r="K166" s="95">
        <f>SUM(H166:I166)</f>
        <v>378</v>
      </c>
      <c r="L166" s="10"/>
      <c r="M166" s="10"/>
    </row>
    <row r="167" spans="1:13" s="11" customFormat="1" ht="15">
      <c r="A167" s="340"/>
      <c r="B167" s="311" t="s">
        <v>271</v>
      </c>
      <c r="C167" s="264" t="s">
        <v>15</v>
      </c>
      <c r="D167" s="264"/>
      <c r="E167" s="136" t="s">
        <v>272</v>
      </c>
      <c r="F167" s="136" t="s">
        <v>233</v>
      </c>
      <c r="G167" s="136" t="s">
        <v>10</v>
      </c>
      <c r="H167" s="181">
        <v>20</v>
      </c>
      <c r="I167" s="181">
        <v>0</v>
      </c>
      <c r="J167" s="181"/>
      <c r="K167" s="181">
        <f>SUM(H167:I167)</f>
        <v>20</v>
      </c>
      <c r="L167" s="10"/>
      <c r="M167" s="10"/>
    </row>
    <row r="168" spans="1:13" s="11" customFormat="1" ht="15">
      <c r="A168" s="341"/>
      <c r="B168" s="312"/>
      <c r="C168" s="332" t="s">
        <v>15</v>
      </c>
      <c r="D168" s="333"/>
      <c r="E168" s="137" t="s">
        <v>228</v>
      </c>
      <c r="F168" s="137" t="s">
        <v>233</v>
      </c>
      <c r="G168" s="137" t="s">
        <v>10</v>
      </c>
      <c r="H168" s="184">
        <v>0</v>
      </c>
      <c r="I168" s="184">
        <v>80</v>
      </c>
      <c r="J168" s="184"/>
      <c r="K168" s="182">
        <f>SUM(H168:I168)</f>
        <v>80</v>
      </c>
      <c r="L168" s="10"/>
      <c r="M168" s="10"/>
    </row>
    <row r="169" spans="1:13" s="11" customFormat="1" ht="15">
      <c r="A169" s="341"/>
      <c r="B169" s="311" t="s">
        <v>90</v>
      </c>
      <c r="C169" s="264" t="s">
        <v>15</v>
      </c>
      <c r="D169" s="264"/>
      <c r="E169" s="136" t="s">
        <v>272</v>
      </c>
      <c r="F169" s="136" t="s">
        <v>233</v>
      </c>
      <c r="G169" s="136" t="s">
        <v>10</v>
      </c>
      <c r="H169" s="218">
        <v>47</v>
      </c>
      <c r="I169" s="218">
        <v>0</v>
      </c>
      <c r="J169" s="219"/>
      <c r="K169" s="218">
        <f aca="true" t="shared" si="4" ref="K169:K177">H169+I169</f>
        <v>47</v>
      </c>
      <c r="L169" s="10"/>
      <c r="M169" s="10"/>
    </row>
    <row r="170" spans="1:13" s="11" customFormat="1" ht="15">
      <c r="A170" s="341"/>
      <c r="B170" s="312"/>
      <c r="C170" s="332" t="s">
        <v>15</v>
      </c>
      <c r="D170" s="333"/>
      <c r="E170" s="137" t="s">
        <v>228</v>
      </c>
      <c r="F170" s="137" t="s">
        <v>233</v>
      </c>
      <c r="G170" s="137" t="s">
        <v>10</v>
      </c>
      <c r="H170" s="220">
        <v>0</v>
      </c>
      <c r="I170" s="220">
        <v>231</v>
      </c>
      <c r="J170" s="221"/>
      <c r="K170" s="220">
        <f t="shared" si="4"/>
        <v>231</v>
      </c>
      <c r="L170" s="10"/>
      <c r="M170" s="10"/>
    </row>
    <row r="171" spans="1:13" s="11" customFormat="1" ht="27">
      <c r="A171" s="85" t="s">
        <v>273</v>
      </c>
      <c r="B171" s="215" t="s">
        <v>274</v>
      </c>
      <c r="C171" s="288"/>
      <c r="D171" s="288"/>
      <c r="E171" s="107"/>
      <c r="F171" s="107"/>
      <c r="G171" s="107"/>
      <c r="H171" s="95">
        <f>SUM(H172:H177)</f>
        <v>117</v>
      </c>
      <c r="I171" s="95">
        <f>SUM(I172:I177)</f>
        <v>530.9</v>
      </c>
      <c r="J171" s="95"/>
      <c r="K171" s="95">
        <f t="shared" si="4"/>
        <v>647.9</v>
      </c>
      <c r="L171" s="10"/>
      <c r="M171" s="10"/>
    </row>
    <row r="172" spans="1:13" s="11" customFormat="1" ht="15">
      <c r="A172" s="338"/>
      <c r="B172" s="311" t="s">
        <v>90</v>
      </c>
      <c r="C172" s="264" t="s">
        <v>15</v>
      </c>
      <c r="D172" s="264"/>
      <c r="E172" s="136" t="s">
        <v>275</v>
      </c>
      <c r="F172" s="136" t="s">
        <v>233</v>
      </c>
      <c r="G172" s="136" t="s">
        <v>10</v>
      </c>
      <c r="H172" s="218">
        <v>60</v>
      </c>
      <c r="I172" s="218">
        <v>0</v>
      </c>
      <c r="J172" s="219"/>
      <c r="K172" s="218">
        <f t="shared" si="4"/>
        <v>60</v>
      </c>
      <c r="L172" s="10"/>
      <c r="M172" s="10"/>
    </row>
    <row r="173" spans="1:13" s="11" customFormat="1" ht="15">
      <c r="A173" s="338"/>
      <c r="B173" s="312"/>
      <c r="C173" s="332" t="s">
        <v>15</v>
      </c>
      <c r="D173" s="333"/>
      <c r="E173" s="137" t="s">
        <v>228</v>
      </c>
      <c r="F173" s="137" t="s">
        <v>233</v>
      </c>
      <c r="G173" s="137" t="s">
        <v>10</v>
      </c>
      <c r="H173" s="220">
        <v>0</v>
      </c>
      <c r="I173" s="220">
        <v>250</v>
      </c>
      <c r="J173" s="221"/>
      <c r="K173" s="220">
        <f t="shared" si="4"/>
        <v>250</v>
      </c>
      <c r="L173" s="10"/>
      <c r="M173" s="10"/>
    </row>
    <row r="174" spans="1:13" s="11" customFormat="1" ht="15">
      <c r="A174" s="338"/>
      <c r="B174" s="311" t="s">
        <v>318</v>
      </c>
      <c r="C174" s="264" t="s">
        <v>15</v>
      </c>
      <c r="D174" s="264"/>
      <c r="E174" s="136" t="s">
        <v>275</v>
      </c>
      <c r="F174" s="136" t="s">
        <v>233</v>
      </c>
      <c r="G174" s="136" t="s">
        <v>10</v>
      </c>
      <c r="H174" s="218">
        <v>9</v>
      </c>
      <c r="I174" s="218">
        <v>0</v>
      </c>
      <c r="J174" s="219"/>
      <c r="K174" s="218">
        <f t="shared" si="4"/>
        <v>9</v>
      </c>
      <c r="L174" s="10"/>
      <c r="M174" s="10"/>
    </row>
    <row r="175" spans="1:13" s="11" customFormat="1" ht="15">
      <c r="A175" s="338"/>
      <c r="B175" s="312"/>
      <c r="C175" s="332" t="s">
        <v>15</v>
      </c>
      <c r="D175" s="333"/>
      <c r="E175" s="137" t="s">
        <v>228</v>
      </c>
      <c r="F175" s="137" t="s">
        <v>233</v>
      </c>
      <c r="G175" s="137" t="s">
        <v>10</v>
      </c>
      <c r="H175" s="220">
        <v>0</v>
      </c>
      <c r="I175" s="220">
        <v>40</v>
      </c>
      <c r="J175" s="221"/>
      <c r="K175" s="220">
        <f t="shared" si="4"/>
        <v>40</v>
      </c>
      <c r="L175" s="10"/>
      <c r="M175" s="10"/>
    </row>
    <row r="176" spans="1:13" s="11" customFormat="1" ht="15">
      <c r="A176" s="338"/>
      <c r="B176" s="311" t="s">
        <v>276</v>
      </c>
      <c r="C176" s="264" t="s">
        <v>15</v>
      </c>
      <c r="D176" s="264"/>
      <c r="E176" s="136" t="s">
        <v>275</v>
      </c>
      <c r="F176" s="136" t="s">
        <v>233</v>
      </c>
      <c r="G176" s="136" t="s">
        <v>10</v>
      </c>
      <c r="H176" s="218">
        <v>48</v>
      </c>
      <c r="I176" s="218">
        <v>0</v>
      </c>
      <c r="J176" s="219"/>
      <c r="K176" s="218">
        <f t="shared" si="4"/>
        <v>48</v>
      </c>
      <c r="L176" s="10"/>
      <c r="M176" s="10"/>
    </row>
    <row r="177" spans="1:13" s="11" customFormat="1" ht="15">
      <c r="A177" s="339"/>
      <c r="B177" s="312"/>
      <c r="C177" s="332" t="s">
        <v>15</v>
      </c>
      <c r="D177" s="333"/>
      <c r="E177" s="137" t="s">
        <v>228</v>
      </c>
      <c r="F177" s="137" t="s">
        <v>233</v>
      </c>
      <c r="G177" s="137" t="s">
        <v>10</v>
      </c>
      <c r="H177" s="220">
        <v>0</v>
      </c>
      <c r="I177" s="220">
        <v>240.9</v>
      </c>
      <c r="J177" s="221"/>
      <c r="K177" s="220">
        <f t="shared" si="4"/>
        <v>240.9</v>
      </c>
      <c r="L177" s="10"/>
      <c r="M177" s="10"/>
    </row>
    <row r="178" spans="1:13" s="11" customFormat="1" ht="27">
      <c r="A178" s="151" t="s">
        <v>277</v>
      </c>
      <c r="B178" s="150" t="s">
        <v>278</v>
      </c>
      <c r="C178" s="316"/>
      <c r="D178" s="317"/>
      <c r="E178" s="89"/>
      <c r="F178" s="89"/>
      <c r="G178" s="89"/>
      <c r="H178" s="145">
        <f>SUM(H179:H180)</f>
        <v>30</v>
      </c>
      <c r="I178" s="145">
        <f>SUM(I179:I180)</f>
        <v>150</v>
      </c>
      <c r="J178" s="145" t="e">
        <f>#REF!</f>
        <v>#REF!</v>
      </c>
      <c r="K178" s="145">
        <f>SUM(H178:I178)</f>
        <v>180</v>
      </c>
      <c r="L178" s="10"/>
      <c r="M178" s="10"/>
    </row>
    <row r="179" spans="1:13" s="11" customFormat="1" ht="15">
      <c r="A179" s="336"/>
      <c r="B179" s="311" t="s">
        <v>279</v>
      </c>
      <c r="C179" s="264" t="s">
        <v>15</v>
      </c>
      <c r="D179" s="264"/>
      <c r="E179" s="136" t="s">
        <v>280</v>
      </c>
      <c r="F179" s="136" t="s">
        <v>233</v>
      </c>
      <c r="G179" s="136" t="s">
        <v>10</v>
      </c>
      <c r="H179" s="218">
        <v>30</v>
      </c>
      <c r="I179" s="218">
        <v>0</v>
      </c>
      <c r="J179" s="219"/>
      <c r="K179" s="218">
        <f>H179+I179</f>
        <v>30</v>
      </c>
      <c r="L179" s="10"/>
      <c r="M179" s="10"/>
    </row>
    <row r="180" spans="1:13" s="11" customFormat="1" ht="15">
      <c r="A180" s="337"/>
      <c r="B180" s="312"/>
      <c r="C180" s="332" t="s">
        <v>15</v>
      </c>
      <c r="D180" s="333"/>
      <c r="E180" s="137" t="s">
        <v>228</v>
      </c>
      <c r="F180" s="137" t="s">
        <v>233</v>
      </c>
      <c r="G180" s="137" t="s">
        <v>10</v>
      </c>
      <c r="H180" s="220">
        <v>0</v>
      </c>
      <c r="I180" s="220">
        <v>150</v>
      </c>
      <c r="J180" s="221"/>
      <c r="K180" s="220">
        <f>H180+I180</f>
        <v>150</v>
      </c>
      <c r="L180" s="10"/>
      <c r="M180" s="10"/>
    </row>
    <row r="181" spans="1:13" s="11" customFormat="1" ht="27">
      <c r="A181" s="151" t="s">
        <v>281</v>
      </c>
      <c r="B181" s="150" t="s">
        <v>282</v>
      </c>
      <c r="C181" s="316"/>
      <c r="D181" s="317"/>
      <c r="E181" s="89"/>
      <c r="F181" s="89"/>
      <c r="G181" s="89"/>
      <c r="H181" s="145">
        <f>SUM(H182:H184)</f>
        <v>109</v>
      </c>
      <c r="I181" s="145">
        <f>SUM(I182:I183)</f>
        <v>136</v>
      </c>
      <c r="J181" s="145" t="e">
        <f>#REF!</f>
        <v>#REF!</v>
      </c>
      <c r="K181" s="145">
        <f>SUM(H181:I181)</f>
        <v>245</v>
      </c>
      <c r="L181" s="10"/>
      <c r="M181" s="10"/>
    </row>
    <row r="182" spans="1:13" s="11" customFormat="1" ht="15">
      <c r="A182" s="336"/>
      <c r="B182" s="311" t="s">
        <v>283</v>
      </c>
      <c r="C182" s="264" t="s">
        <v>15</v>
      </c>
      <c r="D182" s="264"/>
      <c r="E182" s="136" t="s">
        <v>284</v>
      </c>
      <c r="F182" s="136" t="s">
        <v>233</v>
      </c>
      <c r="G182" s="136" t="s">
        <v>10</v>
      </c>
      <c r="H182" s="218">
        <v>28</v>
      </c>
      <c r="I182" s="218">
        <v>0</v>
      </c>
      <c r="J182" s="219"/>
      <c r="K182" s="218">
        <f>H182+I182</f>
        <v>28</v>
      </c>
      <c r="L182" s="10"/>
      <c r="M182" s="10"/>
    </row>
    <row r="183" spans="1:13" s="11" customFormat="1" ht="15">
      <c r="A183" s="337"/>
      <c r="B183" s="312"/>
      <c r="C183" s="332" t="s">
        <v>15</v>
      </c>
      <c r="D183" s="333"/>
      <c r="E183" s="137" t="s">
        <v>228</v>
      </c>
      <c r="F183" s="137" t="s">
        <v>233</v>
      </c>
      <c r="G183" s="137" t="s">
        <v>10</v>
      </c>
      <c r="H183" s="220">
        <v>0</v>
      </c>
      <c r="I183" s="220">
        <v>136</v>
      </c>
      <c r="J183" s="221"/>
      <c r="K183" s="220">
        <f>H183+I183</f>
        <v>136</v>
      </c>
      <c r="L183" s="10"/>
      <c r="M183" s="10"/>
    </row>
    <row r="184" spans="1:13" s="11" customFormat="1" ht="26.25">
      <c r="A184" s="379"/>
      <c r="B184" s="284" t="s">
        <v>313</v>
      </c>
      <c r="C184" s="326" t="s">
        <v>15</v>
      </c>
      <c r="D184" s="327"/>
      <c r="E184" s="207" t="s">
        <v>284</v>
      </c>
      <c r="F184" s="207" t="s">
        <v>229</v>
      </c>
      <c r="G184" s="207" t="s">
        <v>59</v>
      </c>
      <c r="H184" s="224">
        <v>81</v>
      </c>
      <c r="I184" s="224">
        <v>0</v>
      </c>
      <c r="J184" s="225"/>
      <c r="K184" s="224">
        <f>H184+I184</f>
        <v>81</v>
      </c>
      <c r="L184" s="10"/>
      <c r="M184" s="10"/>
    </row>
    <row r="185" spans="1:13" s="11" customFormat="1" ht="27">
      <c r="A185" s="151" t="s">
        <v>285</v>
      </c>
      <c r="B185" s="150" t="s">
        <v>286</v>
      </c>
      <c r="C185" s="316"/>
      <c r="D185" s="317"/>
      <c r="E185" s="89"/>
      <c r="F185" s="89"/>
      <c r="G185" s="89"/>
      <c r="H185" s="145">
        <f>SUM(H186:H187)</f>
        <v>40</v>
      </c>
      <c r="I185" s="145">
        <f>SUM(I186:I187)</f>
        <v>180</v>
      </c>
      <c r="J185" s="145" t="e">
        <f>#REF!</f>
        <v>#REF!</v>
      </c>
      <c r="K185" s="145">
        <f>SUM(H185:I185)</f>
        <v>220</v>
      </c>
      <c r="L185" s="10"/>
      <c r="M185" s="10"/>
    </row>
    <row r="186" spans="1:13" s="11" customFormat="1" ht="15">
      <c r="A186" s="336"/>
      <c r="B186" s="311" t="s">
        <v>287</v>
      </c>
      <c r="C186" s="264" t="s">
        <v>15</v>
      </c>
      <c r="D186" s="264"/>
      <c r="E186" s="136" t="s">
        <v>288</v>
      </c>
      <c r="F186" s="136" t="s">
        <v>233</v>
      </c>
      <c r="G186" s="136" t="s">
        <v>10</v>
      </c>
      <c r="H186" s="218">
        <v>40</v>
      </c>
      <c r="I186" s="218">
        <v>0</v>
      </c>
      <c r="J186" s="219"/>
      <c r="K186" s="218">
        <f>H186+I186</f>
        <v>40</v>
      </c>
      <c r="L186" s="10"/>
      <c r="M186" s="10"/>
    </row>
    <row r="187" spans="1:13" s="11" customFormat="1" ht="15">
      <c r="A187" s="337"/>
      <c r="B187" s="312"/>
      <c r="C187" s="332" t="s">
        <v>15</v>
      </c>
      <c r="D187" s="333"/>
      <c r="E187" s="137" t="s">
        <v>228</v>
      </c>
      <c r="F187" s="137" t="s">
        <v>233</v>
      </c>
      <c r="G187" s="137" t="s">
        <v>10</v>
      </c>
      <c r="H187" s="220">
        <v>0</v>
      </c>
      <c r="I187" s="220">
        <v>180</v>
      </c>
      <c r="J187" s="221"/>
      <c r="K187" s="220">
        <f>H187+I187</f>
        <v>180</v>
      </c>
      <c r="L187" s="10"/>
      <c r="M187" s="10"/>
    </row>
    <row r="188" spans="1:13" s="11" customFormat="1" ht="27">
      <c r="A188" s="151" t="s">
        <v>289</v>
      </c>
      <c r="B188" s="150" t="s">
        <v>290</v>
      </c>
      <c r="C188" s="316"/>
      <c r="D188" s="317"/>
      <c r="E188" s="89"/>
      <c r="F188" s="89"/>
      <c r="G188" s="89"/>
      <c r="H188" s="145">
        <f>SUM(H189:H190)</f>
        <v>59</v>
      </c>
      <c r="I188" s="145">
        <f>SUM(I189:I190)</f>
        <v>281</v>
      </c>
      <c r="J188" s="145" t="e">
        <f>#REF!</f>
        <v>#REF!</v>
      </c>
      <c r="K188" s="145">
        <f>SUM(H188:I188)</f>
        <v>340</v>
      </c>
      <c r="L188" s="10"/>
      <c r="M188" s="10"/>
    </row>
    <row r="189" spans="1:13" s="11" customFormat="1" ht="15">
      <c r="A189" s="336"/>
      <c r="B189" s="311" t="s">
        <v>291</v>
      </c>
      <c r="C189" s="264" t="s">
        <v>15</v>
      </c>
      <c r="D189" s="264"/>
      <c r="E189" s="136" t="s">
        <v>292</v>
      </c>
      <c r="F189" s="136" t="s">
        <v>233</v>
      </c>
      <c r="G189" s="136" t="s">
        <v>10</v>
      </c>
      <c r="H189" s="218">
        <v>59</v>
      </c>
      <c r="I189" s="218">
        <v>0</v>
      </c>
      <c r="J189" s="219"/>
      <c r="K189" s="218">
        <f>H189+I189</f>
        <v>59</v>
      </c>
      <c r="L189" s="10"/>
      <c r="M189" s="10"/>
    </row>
    <row r="190" spans="1:13" s="11" customFormat="1" ht="15.75" thickBot="1">
      <c r="A190" s="337"/>
      <c r="B190" s="312"/>
      <c r="C190" s="332" t="s">
        <v>15</v>
      </c>
      <c r="D190" s="333"/>
      <c r="E190" s="137" t="s">
        <v>228</v>
      </c>
      <c r="F190" s="137" t="s">
        <v>233</v>
      </c>
      <c r="G190" s="137" t="s">
        <v>10</v>
      </c>
      <c r="H190" s="220">
        <v>0</v>
      </c>
      <c r="I190" s="220">
        <v>281</v>
      </c>
      <c r="J190" s="221"/>
      <c r="K190" s="220">
        <f>H190+I190</f>
        <v>281</v>
      </c>
      <c r="L190" s="10"/>
      <c r="M190" s="10"/>
    </row>
    <row r="191" spans="1:13" s="11" customFormat="1" ht="32.25" thickBot="1">
      <c r="A191" s="94"/>
      <c r="B191" s="80" t="s">
        <v>55</v>
      </c>
      <c r="C191" s="276" t="s">
        <v>15</v>
      </c>
      <c r="D191" s="276"/>
      <c r="E191" s="140"/>
      <c r="F191" s="140"/>
      <c r="G191" s="140"/>
      <c r="H191" s="32">
        <f>H123+H127+H131+H136+H144+H151+H153+H159+H163+H166+H171+H178+H181+H185+H188</f>
        <v>6279.700000000001</v>
      </c>
      <c r="I191" s="32">
        <f>I123+I127+I131+I136+I144+I151+I153+I159+I163+I166+I171+I178+I181+I185+I188</f>
        <v>12702.300000000001</v>
      </c>
      <c r="J191" s="32">
        <f>J123+J127+J131+J136+J144+J151+J153+J159</f>
        <v>0</v>
      </c>
      <c r="K191" s="32">
        <f>I191+H191</f>
        <v>18982</v>
      </c>
      <c r="L191" s="10"/>
      <c r="M191" s="10"/>
    </row>
    <row r="192" spans="1:13" s="11" customFormat="1" ht="24" customHeight="1">
      <c r="A192" s="53" t="s">
        <v>28</v>
      </c>
      <c r="B192" s="275" t="s">
        <v>6</v>
      </c>
      <c r="C192" s="275"/>
      <c r="D192" s="275"/>
      <c r="E192" s="275"/>
      <c r="F192" s="275"/>
      <c r="G192" s="275"/>
      <c r="H192" s="212"/>
      <c r="I192" s="212"/>
      <c r="J192" s="212"/>
      <c r="K192" s="212"/>
      <c r="L192" s="10"/>
      <c r="M192" s="10"/>
    </row>
    <row r="193" spans="1:13" s="11" customFormat="1" ht="30.75" customHeight="1">
      <c r="A193" s="51" t="s">
        <v>81</v>
      </c>
      <c r="B193" s="120" t="s">
        <v>111</v>
      </c>
      <c r="C193" s="287" t="s">
        <v>15</v>
      </c>
      <c r="D193" s="287"/>
      <c r="E193" s="64" t="s">
        <v>60</v>
      </c>
      <c r="F193" s="64" t="s">
        <v>233</v>
      </c>
      <c r="G193" s="64" t="s">
        <v>10</v>
      </c>
      <c r="H193" s="222">
        <f>H194</f>
        <v>146.1</v>
      </c>
      <c r="I193" s="222">
        <f>I194</f>
        <v>0</v>
      </c>
      <c r="J193" s="222">
        <v>0</v>
      </c>
      <c r="K193" s="228">
        <f>K194</f>
        <v>146.1</v>
      </c>
      <c r="L193" s="10"/>
      <c r="M193" s="10"/>
    </row>
    <row r="194" spans="1:13" s="11" customFormat="1" ht="29.25" customHeight="1">
      <c r="A194" s="50"/>
      <c r="B194" s="61" t="s">
        <v>146</v>
      </c>
      <c r="C194" s="273"/>
      <c r="D194" s="273"/>
      <c r="E194" s="113"/>
      <c r="F194" s="76"/>
      <c r="G194" s="76"/>
      <c r="H194" s="184">
        <f>200-45.4-8.5</f>
        <v>146.1</v>
      </c>
      <c r="I194" s="184">
        <v>0</v>
      </c>
      <c r="J194" s="184"/>
      <c r="K194" s="184">
        <f>H194</f>
        <v>146.1</v>
      </c>
      <c r="L194" s="10"/>
      <c r="M194" s="10"/>
    </row>
    <row r="195" spans="1:13" s="11" customFormat="1" ht="29.25" customHeight="1">
      <c r="A195" s="51" t="s">
        <v>37</v>
      </c>
      <c r="B195" s="121" t="s">
        <v>133</v>
      </c>
      <c r="C195" s="287" t="s">
        <v>15</v>
      </c>
      <c r="D195" s="287"/>
      <c r="E195" s="64" t="s">
        <v>135</v>
      </c>
      <c r="F195" s="64" t="s">
        <v>233</v>
      </c>
      <c r="G195" s="64" t="s">
        <v>10</v>
      </c>
      <c r="H195" s="222">
        <f>H196</f>
        <v>1838</v>
      </c>
      <c r="I195" s="222"/>
      <c r="J195" s="222"/>
      <c r="K195" s="222">
        <f>K196</f>
        <v>1838</v>
      </c>
      <c r="L195" s="10"/>
      <c r="M195" s="10"/>
    </row>
    <row r="196" spans="1:13" s="11" customFormat="1" ht="18" customHeight="1">
      <c r="A196" s="109"/>
      <c r="B196" s="118" t="s">
        <v>134</v>
      </c>
      <c r="C196" s="274"/>
      <c r="D196" s="274"/>
      <c r="E196" s="125"/>
      <c r="F196" s="71"/>
      <c r="G196" s="71"/>
      <c r="H196" s="170">
        <v>1838</v>
      </c>
      <c r="I196" s="170"/>
      <c r="J196" s="170"/>
      <c r="K196" s="170">
        <f>H196</f>
        <v>1838</v>
      </c>
      <c r="L196" s="10"/>
      <c r="M196" s="10"/>
    </row>
    <row r="197" spans="1:13" s="11" customFormat="1" ht="18" customHeight="1">
      <c r="A197" s="112" t="s">
        <v>293</v>
      </c>
      <c r="B197" s="40" t="s">
        <v>117</v>
      </c>
      <c r="C197" s="289" t="s">
        <v>15</v>
      </c>
      <c r="D197" s="289"/>
      <c r="E197" s="60" t="s">
        <v>71</v>
      </c>
      <c r="F197" s="60" t="s">
        <v>229</v>
      </c>
      <c r="G197" s="60" t="s">
        <v>59</v>
      </c>
      <c r="H197" s="145">
        <f>H198</f>
        <v>1020</v>
      </c>
      <c r="I197" s="145"/>
      <c r="J197" s="145"/>
      <c r="K197" s="145">
        <f>K198</f>
        <v>1020</v>
      </c>
      <c r="L197" s="10"/>
      <c r="M197" s="10"/>
    </row>
    <row r="198" spans="1:13" s="11" customFormat="1" ht="74.25" customHeight="1">
      <c r="A198" s="138"/>
      <c r="B198" s="139" t="s">
        <v>116</v>
      </c>
      <c r="C198" s="293"/>
      <c r="D198" s="293"/>
      <c r="E198" s="101"/>
      <c r="F198" s="101"/>
      <c r="G198" s="101"/>
      <c r="H198" s="175">
        <v>1020</v>
      </c>
      <c r="I198" s="175"/>
      <c r="J198" s="175"/>
      <c r="K198" s="175">
        <f>H198</f>
        <v>1020</v>
      </c>
      <c r="L198" s="10"/>
      <c r="M198" s="10"/>
    </row>
    <row r="199" spans="1:13" s="11" customFormat="1" ht="22.5" customHeight="1">
      <c r="A199" s="112" t="s">
        <v>294</v>
      </c>
      <c r="B199" s="40" t="s">
        <v>117</v>
      </c>
      <c r="C199" s="289" t="s">
        <v>15</v>
      </c>
      <c r="D199" s="289"/>
      <c r="E199" s="60" t="s">
        <v>162</v>
      </c>
      <c r="F199" s="60" t="s">
        <v>229</v>
      </c>
      <c r="G199" s="60" t="s">
        <v>59</v>
      </c>
      <c r="H199" s="145">
        <f>H200</f>
        <v>800</v>
      </c>
      <c r="I199" s="145"/>
      <c r="J199" s="145"/>
      <c r="K199" s="145">
        <f>K200</f>
        <v>800</v>
      </c>
      <c r="L199" s="10"/>
      <c r="M199" s="10"/>
    </row>
    <row r="200" spans="1:13" s="11" customFormat="1" ht="74.25" customHeight="1">
      <c r="A200" s="138"/>
      <c r="B200" s="139" t="s">
        <v>116</v>
      </c>
      <c r="C200" s="293"/>
      <c r="D200" s="293"/>
      <c r="E200" s="101"/>
      <c r="F200" s="101"/>
      <c r="G200" s="101"/>
      <c r="H200" s="175">
        <v>800</v>
      </c>
      <c r="I200" s="175"/>
      <c r="J200" s="175"/>
      <c r="K200" s="175">
        <f>H200</f>
        <v>800</v>
      </c>
      <c r="L200" s="10"/>
      <c r="M200" s="10"/>
    </row>
    <row r="201" spans="1:13" s="11" customFormat="1" ht="27">
      <c r="A201" s="151" t="s">
        <v>295</v>
      </c>
      <c r="B201" s="150" t="s">
        <v>296</v>
      </c>
      <c r="C201" s="316"/>
      <c r="D201" s="317"/>
      <c r="E201" s="89"/>
      <c r="F201" s="89"/>
      <c r="G201" s="89"/>
      <c r="H201" s="145">
        <f>SUM(H202:H203)</f>
        <v>234.8</v>
      </c>
      <c r="I201" s="145">
        <f>SUM(I202:I203)</f>
        <v>779.2</v>
      </c>
      <c r="J201" s="145" t="e">
        <f>#REF!</f>
        <v>#REF!</v>
      </c>
      <c r="K201" s="145">
        <f>SUM(H201:I201)</f>
        <v>1014</v>
      </c>
      <c r="L201" s="10"/>
      <c r="M201" s="10"/>
    </row>
    <row r="202" spans="1:13" s="11" customFormat="1" ht="15">
      <c r="A202" s="336"/>
      <c r="B202" s="311" t="s">
        <v>297</v>
      </c>
      <c r="C202" s="264" t="s">
        <v>15</v>
      </c>
      <c r="D202" s="264"/>
      <c r="E202" s="136" t="s">
        <v>298</v>
      </c>
      <c r="F202" s="136" t="s">
        <v>233</v>
      </c>
      <c r="G202" s="136" t="s">
        <v>10</v>
      </c>
      <c r="H202" s="218">
        <v>234.8</v>
      </c>
      <c r="I202" s="218">
        <v>0</v>
      </c>
      <c r="J202" s="219"/>
      <c r="K202" s="218">
        <f>H202+I202</f>
        <v>234.8</v>
      </c>
      <c r="L202" s="10"/>
      <c r="M202" s="10"/>
    </row>
    <row r="203" spans="1:13" s="11" customFormat="1" ht="15">
      <c r="A203" s="337"/>
      <c r="B203" s="312"/>
      <c r="C203" s="332" t="s">
        <v>15</v>
      </c>
      <c r="D203" s="333"/>
      <c r="E203" s="137" t="s">
        <v>228</v>
      </c>
      <c r="F203" s="137" t="s">
        <v>233</v>
      </c>
      <c r="G203" s="137" t="s">
        <v>10</v>
      </c>
      <c r="H203" s="220">
        <v>0</v>
      </c>
      <c r="I203" s="220">
        <v>779.2</v>
      </c>
      <c r="J203" s="221"/>
      <c r="K203" s="220">
        <f>H203+I203</f>
        <v>779.2</v>
      </c>
      <c r="L203" s="10"/>
      <c r="M203" s="10"/>
    </row>
    <row r="204" spans="1:13" s="11" customFormat="1" ht="27">
      <c r="A204" s="151" t="s">
        <v>299</v>
      </c>
      <c r="B204" s="150" t="s">
        <v>300</v>
      </c>
      <c r="C204" s="316"/>
      <c r="D204" s="317"/>
      <c r="E204" s="89"/>
      <c r="F204" s="89"/>
      <c r="G204" s="89"/>
      <c r="H204" s="145">
        <f>SUM(H205:H205)</f>
        <v>100</v>
      </c>
      <c r="I204" s="145">
        <f>SUM(I205:I205)</f>
        <v>0</v>
      </c>
      <c r="J204" s="145" t="e">
        <f>#REF!</f>
        <v>#REF!</v>
      </c>
      <c r="K204" s="145">
        <f>SUM(H204:I204)</f>
        <v>100</v>
      </c>
      <c r="L204" s="10"/>
      <c r="M204" s="10"/>
    </row>
    <row r="205" spans="1:13" s="11" customFormat="1" ht="15">
      <c r="A205" s="229"/>
      <c r="B205" s="185" t="s">
        <v>304</v>
      </c>
      <c r="C205" s="264" t="s">
        <v>15</v>
      </c>
      <c r="D205" s="264"/>
      <c r="E205" s="136" t="s">
        <v>301</v>
      </c>
      <c r="F205" s="136" t="s">
        <v>233</v>
      </c>
      <c r="G205" s="136" t="s">
        <v>10</v>
      </c>
      <c r="H205" s="218">
        <v>100</v>
      </c>
      <c r="I205" s="218">
        <v>0</v>
      </c>
      <c r="J205" s="219"/>
      <c r="K205" s="218">
        <f>H205+I205</f>
        <v>100</v>
      </c>
      <c r="L205" s="10"/>
      <c r="M205" s="10"/>
    </row>
    <row r="206" spans="1:13" s="11" customFormat="1" ht="27">
      <c r="A206" s="48" t="s">
        <v>321</v>
      </c>
      <c r="B206" s="150" t="s">
        <v>319</v>
      </c>
      <c r="C206" s="289" t="s">
        <v>15</v>
      </c>
      <c r="D206" s="289"/>
      <c r="E206" s="60" t="s">
        <v>320</v>
      </c>
      <c r="F206" s="60" t="s">
        <v>233</v>
      </c>
      <c r="G206" s="60" t="s">
        <v>10</v>
      </c>
      <c r="H206" s="380">
        <f>H207</f>
        <v>1749.4</v>
      </c>
      <c r="I206" s="380">
        <f>I207</f>
        <v>0</v>
      </c>
      <c r="J206" s="381"/>
      <c r="K206" s="380">
        <f>H206+I206</f>
        <v>1749.4</v>
      </c>
      <c r="L206" s="10"/>
      <c r="M206" s="10"/>
    </row>
    <row r="207" spans="1:13" s="11" customFormat="1" ht="15.75" thickBot="1">
      <c r="A207" s="382"/>
      <c r="B207" s="383" t="s">
        <v>297</v>
      </c>
      <c r="C207" s="384"/>
      <c r="D207" s="384"/>
      <c r="E207" s="239"/>
      <c r="F207" s="239"/>
      <c r="G207" s="239"/>
      <c r="H207" s="385">
        <v>1749.4</v>
      </c>
      <c r="I207" s="385">
        <v>0</v>
      </c>
      <c r="J207" s="386"/>
      <c r="K207" s="385">
        <f>H207+I207</f>
        <v>1749.4</v>
      </c>
      <c r="L207" s="10"/>
      <c r="M207" s="10"/>
    </row>
    <row r="208" spans="1:13" s="11" customFormat="1" ht="37.5" customHeight="1" thickBot="1">
      <c r="A208" s="94"/>
      <c r="B208" s="80" t="s">
        <v>56</v>
      </c>
      <c r="C208" s="291" t="s">
        <v>15</v>
      </c>
      <c r="D208" s="291"/>
      <c r="E208" s="81"/>
      <c r="F208" s="81"/>
      <c r="G208" s="81"/>
      <c r="H208" s="32">
        <f>H193+H195+H197+H199+H201+H204+H206</f>
        <v>5888.299999999999</v>
      </c>
      <c r="I208" s="32">
        <f>I193+I195+I197+I199+I201+I204</f>
        <v>779.2</v>
      </c>
      <c r="J208" s="32">
        <f>J193+J195+J197+J199</f>
        <v>0</v>
      </c>
      <c r="K208" s="32">
        <f>I208+H208</f>
        <v>6667.499999999999</v>
      </c>
      <c r="L208" s="10"/>
      <c r="M208" s="10"/>
    </row>
    <row r="209" spans="1:13" s="11" customFormat="1" ht="27" customHeight="1" thickBot="1">
      <c r="A209" s="52"/>
      <c r="B209" s="33" t="s">
        <v>22</v>
      </c>
      <c r="C209" s="291" t="s">
        <v>40</v>
      </c>
      <c r="D209" s="291"/>
      <c r="E209" s="30"/>
      <c r="F209" s="30"/>
      <c r="G209" s="65"/>
      <c r="H209" s="66">
        <f>H121+H191+H208</f>
        <v>22628.44</v>
      </c>
      <c r="I209" s="66">
        <f>I121+I191+I208</f>
        <v>73289.59999999999</v>
      </c>
      <c r="J209" s="66">
        <f>J121+J191+J208</f>
        <v>0</v>
      </c>
      <c r="K209" s="66">
        <f>K121+K191+K208</f>
        <v>95918.04</v>
      </c>
      <c r="L209" s="10"/>
      <c r="M209" s="10"/>
    </row>
    <row r="210" spans="1:13" s="11" customFormat="1" ht="24" customHeight="1" thickBot="1">
      <c r="A210" s="63" t="s">
        <v>65</v>
      </c>
      <c r="B210" s="290" t="s">
        <v>96</v>
      </c>
      <c r="C210" s="290"/>
      <c r="D210" s="290"/>
      <c r="E210" s="290"/>
      <c r="F210" s="290"/>
      <c r="G210" s="43"/>
      <c r="H210" s="230"/>
      <c r="I210" s="230"/>
      <c r="J210" s="230"/>
      <c r="K210" s="230"/>
      <c r="L210" s="10"/>
      <c r="M210" s="10"/>
    </row>
    <row r="211" spans="1:13" s="11" customFormat="1" ht="24" customHeight="1" thickBot="1">
      <c r="A211" s="47" t="s">
        <v>97</v>
      </c>
      <c r="B211" s="292" t="s">
        <v>98</v>
      </c>
      <c r="C211" s="292"/>
      <c r="D211" s="292"/>
      <c r="E211" s="292"/>
      <c r="F211" s="292"/>
      <c r="G211" s="43"/>
      <c r="H211" s="230"/>
      <c r="I211" s="230"/>
      <c r="J211" s="230"/>
      <c r="K211" s="230"/>
      <c r="L211" s="10"/>
      <c r="M211" s="10"/>
    </row>
    <row r="212" spans="1:13" s="11" customFormat="1" ht="30.75" customHeight="1">
      <c r="A212" s="56" t="s">
        <v>32</v>
      </c>
      <c r="B212" s="44" t="s">
        <v>123</v>
      </c>
      <c r="C212" s="299" t="s">
        <v>99</v>
      </c>
      <c r="D212" s="299"/>
      <c r="E212" s="69" t="s">
        <v>105</v>
      </c>
      <c r="F212" s="69" t="s">
        <v>233</v>
      </c>
      <c r="G212" s="69" t="s">
        <v>10</v>
      </c>
      <c r="H212" s="231">
        <f>H213+H214</f>
        <v>400</v>
      </c>
      <c r="I212" s="231">
        <f>I213</f>
        <v>0</v>
      </c>
      <c r="J212" s="231">
        <v>0</v>
      </c>
      <c r="K212" s="231">
        <f>H212+I212</f>
        <v>400</v>
      </c>
      <c r="L212" s="10"/>
      <c r="M212" s="10"/>
    </row>
    <row r="213" spans="1:13" s="11" customFormat="1" ht="17.25" customHeight="1">
      <c r="A213" s="64"/>
      <c r="B213" s="54" t="s">
        <v>141</v>
      </c>
      <c r="C213" s="285"/>
      <c r="D213" s="285"/>
      <c r="E213" s="64"/>
      <c r="F213" s="75"/>
      <c r="G213" s="75"/>
      <c r="H213" s="232">
        <f>150-50</f>
        <v>100</v>
      </c>
      <c r="I213" s="232">
        <f>I214</f>
        <v>0</v>
      </c>
      <c r="J213" s="233">
        <v>0</v>
      </c>
      <c r="K213" s="232">
        <f>H213+I213</f>
        <v>100</v>
      </c>
      <c r="L213" s="10"/>
      <c r="M213" s="10"/>
    </row>
    <row r="214" spans="1:13" s="11" customFormat="1" ht="15.75" thickBot="1">
      <c r="A214" s="78"/>
      <c r="B214" s="79" t="s">
        <v>142</v>
      </c>
      <c r="C214" s="286"/>
      <c r="D214" s="286"/>
      <c r="E214" s="78"/>
      <c r="F214" s="70"/>
      <c r="G214" s="70"/>
      <c r="H214" s="234">
        <v>300</v>
      </c>
      <c r="I214" s="234">
        <v>0</v>
      </c>
      <c r="J214" s="235"/>
      <c r="K214" s="234">
        <f>H214+I214</f>
        <v>300</v>
      </c>
      <c r="L214" s="10"/>
      <c r="M214" s="10"/>
    </row>
    <row r="215" spans="1:13" s="11" customFormat="1" ht="33" customHeight="1" thickBot="1">
      <c r="A215" s="68"/>
      <c r="B215" s="80" t="s">
        <v>100</v>
      </c>
      <c r="C215" s="291" t="s">
        <v>99</v>
      </c>
      <c r="D215" s="291"/>
      <c r="E215" s="67"/>
      <c r="F215" s="67"/>
      <c r="G215" s="67"/>
      <c r="H215" s="236">
        <f>H212</f>
        <v>400</v>
      </c>
      <c r="I215" s="236">
        <f>I212</f>
        <v>0</v>
      </c>
      <c r="J215" s="237">
        <v>0</v>
      </c>
      <c r="K215" s="236">
        <f>H215+I215</f>
        <v>400</v>
      </c>
      <c r="L215" s="10"/>
      <c r="M215" s="10"/>
    </row>
    <row r="216" spans="1:13" s="11" customFormat="1" ht="33" customHeight="1">
      <c r="A216" s="56" t="s">
        <v>43</v>
      </c>
      <c r="B216" s="299" t="s">
        <v>74</v>
      </c>
      <c r="C216" s="299"/>
      <c r="D216" s="299"/>
      <c r="E216" s="299"/>
      <c r="F216" s="299"/>
      <c r="G216" s="38"/>
      <c r="H216" s="238"/>
      <c r="I216" s="238"/>
      <c r="J216" s="168"/>
      <c r="K216" s="168"/>
      <c r="L216" s="10"/>
      <c r="M216" s="10"/>
    </row>
    <row r="217" spans="1:13" s="11" customFormat="1" ht="23.25" customHeight="1">
      <c r="A217" s="49"/>
      <c r="B217" s="300" t="s">
        <v>33</v>
      </c>
      <c r="C217" s="300"/>
      <c r="D217" s="300"/>
      <c r="E217" s="300"/>
      <c r="F217" s="300"/>
      <c r="G217" s="300"/>
      <c r="H217" s="87"/>
      <c r="I217" s="87"/>
      <c r="J217" s="84"/>
      <c r="K217" s="84"/>
      <c r="L217" s="10"/>
      <c r="M217" s="10"/>
    </row>
    <row r="218" spans="1:13" s="11" customFormat="1" ht="33" customHeight="1">
      <c r="A218" s="48" t="s">
        <v>34</v>
      </c>
      <c r="B218" s="34" t="s">
        <v>112</v>
      </c>
      <c r="C218" s="296"/>
      <c r="D218" s="296"/>
      <c r="E218" s="89"/>
      <c r="F218" s="89"/>
      <c r="G218" s="89"/>
      <c r="H218" s="87">
        <f>H219</f>
        <v>1500</v>
      </c>
      <c r="I218" s="87">
        <f>I219</f>
        <v>0</v>
      </c>
      <c r="J218" s="87">
        <f>J219</f>
        <v>0</v>
      </c>
      <c r="K218" s="87">
        <f>K219</f>
        <v>1500</v>
      </c>
      <c r="L218" s="10"/>
      <c r="M218" s="10"/>
    </row>
    <row r="219" spans="1:13" s="11" customFormat="1" ht="27.75" customHeight="1" thickBot="1">
      <c r="A219" s="48"/>
      <c r="B219" s="142" t="s">
        <v>143</v>
      </c>
      <c r="C219" s="289" t="s">
        <v>39</v>
      </c>
      <c r="D219" s="289"/>
      <c r="E219" s="60" t="s">
        <v>47</v>
      </c>
      <c r="F219" s="60" t="s">
        <v>233</v>
      </c>
      <c r="G219" s="60" t="s">
        <v>10</v>
      </c>
      <c r="H219" s="147">
        <v>1500</v>
      </c>
      <c r="I219" s="147">
        <v>0</v>
      </c>
      <c r="J219" s="148"/>
      <c r="K219" s="147">
        <f>H219+I219</f>
        <v>1500</v>
      </c>
      <c r="L219" s="10"/>
      <c r="M219" s="10"/>
    </row>
    <row r="220" spans="1:13" s="11" customFormat="1" ht="33.75" customHeight="1" thickBot="1">
      <c r="A220" s="63"/>
      <c r="B220" s="31" t="s">
        <v>75</v>
      </c>
      <c r="C220" s="298" t="s">
        <v>41</v>
      </c>
      <c r="D220" s="298"/>
      <c r="E220" s="102"/>
      <c r="F220" s="102"/>
      <c r="G220" s="102"/>
      <c r="H220" s="32">
        <f>H218</f>
        <v>1500</v>
      </c>
      <c r="I220" s="32">
        <f>I218</f>
        <v>0</v>
      </c>
      <c r="J220" s="32">
        <f>J218</f>
        <v>0</v>
      </c>
      <c r="K220" s="32">
        <f>K218</f>
        <v>1500</v>
      </c>
      <c r="L220" s="10"/>
      <c r="M220" s="10"/>
    </row>
    <row r="221" spans="1:11" s="12" customFormat="1" ht="27.75" customHeight="1">
      <c r="A221" s="56" t="s">
        <v>44</v>
      </c>
      <c r="B221" s="299" t="s">
        <v>66</v>
      </c>
      <c r="C221" s="299"/>
      <c r="D221" s="299"/>
      <c r="E221" s="299"/>
      <c r="F221" s="299"/>
      <c r="G221" s="294"/>
      <c r="H221" s="294"/>
      <c r="I221" s="294"/>
      <c r="J221" s="294"/>
      <c r="K221" s="294"/>
    </row>
    <row r="222" spans="1:11" s="12" customFormat="1" ht="27.75" customHeight="1">
      <c r="A222" s="49"/>
      <c r="B222" s="300" t="s">
        <v>119</v>
      </c>
      <c r="C222" s="300"/>
      <c r="D222" s="300"/>
      <c r="E222" s="300"/>
      <c r="F222" s="300"/>
      <c r="G222" s="300"/>
      <c r="H222" s="87"/>
      <c r="I222" s="87"/>
      <c r="J222" s="95"/>
      <c r="K222" s="95"/>
    </row>
    <row r="223" spans="1:11" s="12" customFormat="1" ht="29.25" customHeight="1">
      <c r="A223" s="48" t="s">
        <v>35</v>
      </c>
      <c r="B223" s="34" t="s">
        <v>121</v>
      </c>
      <c r="C223" s="296" t="s">
        <v>67</v>
      </c>
      <c r="D223" s="296"/>
      <c r="E223" s="89" t="s">
        <v>68</v>
      </c>
      <c r="F223" s="89" t="s">
        <v>233</v>
      </c>
      <c r="G223" s="89" t="s">
        <v>10</v>
      </c>
      <c r="H223" s="87">
        <f>H224</f>
        <v>250</v>
      </c>
      <c r="I223" s="87">
        <f>I224</f>
        <v>0</v>
      </c>
      <c r="J223" s="84"/>
      <c r="K223" s="87">
        <f>K224</f>
        <v>250</v>
      </c>
    </row>
    <row r="224" spans="1:11" s="12" customFormat="1" ht="21" customHeight="1" thickBot="1">
      <c r="A224" s="85"/>
      <c r="B224" s="110" t="s">
        <v>165</v>
      </c>
      <c r="C224" s="297"/>
      <c r="D224" s="297"/>
      <c r="E224" s="119"/>
      <c r="F224" s="119"/>
      <c r="G224" s="119"/>
      <c r="H224" s="126">
        <v>250</v>
      </c>
      <c r="I224" s="126">
        <f>800-800</f>
        <v>0</v>
      </c>
      <c r="J224" s="84"/>
      <c r="K224" s="126">
        <f>H224+I224</f>
        <v>250</v>
      </c>
    </row>
    <row r="225" spans="1:11" s="12" customFormat="1" ht="23.25" customHeight="1" thickBot="1">
      <c r="A225" s="63"/>
      <c r="B225" s="31" t="s">
        <v>122</v>
      </c>
      <c r="C225" s="298" t="s">
        <v>69</v>
      </c>
      <c r="D225" s="298"/>
      <c r="E225" s="102"/>
      <c r="F225" s="102"/>
      <c r="G225" s="102"/>
      <c r="H225" s="32">
        <f>H223</f>
        <v>250</v>
      </c>
      <c r="I225" s="32">
        <f>I223</f>
        <v>0</v>
      </c>
      <c r="J225" s="32">
        <f>J223</f>
        <v>0</v>
      </c>
      <c r="K225" s="32">
        <f>K223</f>
        <v>250</v>
      </c>
    </row>
    <row r="226" spans="1:11" s="12" customFormat="1" ht="33.75" customHeight="1">
      <c r="A226" s="57" t="s">
        <v>64</v>
      </c>
      <c r="B226" s="280" t="s">
        <v>36</v>
      </c>
      <c r="C226" s="280"/>
      <c r="D226" s="280"/>
      <c r="E226" s="280"/>
      <c r="F226" s="280"/>
      <c r="G226" s="45"/>
      <c r="H226" s="39"/>
      <c r="I226" s="39"/>
      <c r="J226" s="39"/>
      <c r="K226" s="39"/>
    </row>
    <row r="227" spans="1:11" s="12" customFormat="1" ht="33" customHeight="1">
      <c r="A227" s="48" t="s">
        <v>174</v>
      </c>
      <c r="B227" s="142" t="s">
        <v>144</v>
      </c>
      <c r="C227" s="301" t="s">
        <v>76</v>
      </c>
      <c r="D227" s="301"/>
      <c r="E227" s="143" t="s">
        <v>48</v>
      </c>
      <c r="F227" s="143" t="s">
        <v>233</v>
      </c>
      <c r="G227" s="143" t="s">
        <v>10</v>
      </c>
      <c r="H227" s="144">
        <v>3750</v>
      </c>
      <c r="I227" s="144">
        <v>0</v>
      </c>
      <c r="J227" s="144"/>
      <c r="K227" s="144">
        <f>H227+I227</f>
        <v>3750</v>
      </c>
    </row>
    <row r="228" spans="1:11" s="12" customFormat="1" ht="55.5" customHeight="1">
      <c r="A228" s="48" t="s">
        <v>175</v>
      </c>
      <c r="B228" s="142" t="s">
        <v>176</v>
      </c>
      <c r="C228" s="301" t="s">
        <v>76</v>
      </c>
      <c r="D228" s="301"/>
      <c r="E228" s="143" t="s">
        <v>48</v>
      </c>
      <c r="F228" s="143" t="s">
        <v>233</v>
      </c>
      <c r="G228" s="143" t="s">
        <v>10</v>
      </c>
      <c r="H228" s="144">
        <v>296.9</v>
      </c>
      <c r="I228" s="144"/>
      <c r="J228" s="144"/>
      <c r="K228" s="144">
        <f aca="true" t="shared" si="5" ref="K228:K234">H228</f>
        <v>296.9</v>
      </c>
    </row>
    <row r="229" spans="1:11" s="12" customFormat="1" ht="55.5" customHeight="1">
      <c r="A229" s="48" t="s">
        <v>183</v>
      </c>
      <c r="B229" s="142" t="s">
        <v>184</v>
      </c>
      <c r="C229" s="301" t="s">
        <v>76</v>
      </c>
      <c r="D229" s="301"/>
      <c r="E229" s="143" t="s">
        <v>48</v>
      </c>
      <c r="F229" s="143" t="s">
        <v>233</v>
      </c>
      <c r="G229" s="143" t="s">
        <v>10</v>
      </c>
      <c r="H229" s="144">
        <f>336.8-30.5-8.3-23.6</f>
        <v>274.4</v>
      </c>
      <c r="I229" s="144"/>
      <c r="J229" s="144"/>
      <c r="K229" s="144">
        <f t="shared" si="5"/>
        <v>274.4</v>
      </c>
    </row>
    <row r="230" spans="1:11" s="12" customFormat="1" ht="27" customHeight="1">
      <c r="A230" s="48" t="s">
        <v>195</v>
      </c>
      <c r="B230" s="142" t="s">
        <v>196</v>
      </c>
      <c r="C230" s="301" t="s">
        <v>76</v>
      </c>
      <c r="D230" s="301"/>
      <c r="E230" s="143" t="s">
        <v>48</v>
      </c>
      <c r="F230" s="143" t="s">
        <v>233</v>
      </c>
      <c r="G230" s="143" t="s">
        <v>10</v>
      </c>
      <c r="H230" s="144">
        <v>1403.4</v>
      </c>
      <c r="I230" s="144"/>
      <c r="J230" s="144"/>
      <c r="K230" s="144">
        <f t="shared" si="5"/>
        <v>1403.4</v>
      </c>
    </row>
    <row r="231" spans="1:11" s="12" customFormat="1" ht="27" customHeight="1">
      <c r="A231" s="48" t="s">
        <v>137</v>
      </c>
      <c r="B231" s="142" t="s">
        <v>200</v>
      </c>
      <c r="C231" s="320" t="s">
        <v>201</v>
      </c>
      <c r="D231" s="321"/>
      <c r="E231" s="143" t="s">
        <v>202</v>
      </c>
      <c r="F231" s="143" t="s">
        <v>233</v>
      </c>
      <c r="G231" s="143" t="s">
        <v>10</v>
      </c>
      <c r="H231" s="144">
        <v>0</v>
      </c>
      <c r="I231" s="144"/>
      <c r="J231" s="144"/>
      <c r="K231" s="144">
        <f t="shared" si="5"/>
        <v>0</v>
      </c>
    </row>
    <row r="232" spans="1:11" s="12" customFormat="1" ht="30" customHeight="1">
      <c r="A232" s="48" t="s">
        <v>209</v>
      </c>
      <c r="B232" s="142" t="s">
        <v>210</v>
      </c>
      <c r="C232" s="320" t="s">
        <v>201</v>
      </c>
      <c r="D232" s="321"/>
      <c r="E232" s="143" t="s">
        <v>202</v>
      </c>
      <c r="F232" s="143" t="s">
        <v>229</v>
      </c>
      <c r="G232" s="143" t="s">
        <v>59</v>
      </c>
      <c r="H232" s="144">
        <f>97.4-97.4</f>
        <v>0</v>
      </c>
      <c r="I232" s="144"/>
      <c r="J232" s="144"/>
      <c r="K232" s="144">
        <f t="shared" si="5"/>
        <v>0</v>
      </c>
    </row>
    <row r="233" spans="1:11" s="12" customFormat="1" ht="39.75">
      <c r="A233" s="85" t="s">
        <v>302</v>
      </c>
      <c r="B233" s="110" t="s">
        <v>303</v>
      </c>
      <c r="C233" s="369" t="s">
        <v>76</v>
      </c>
      <c r="D233" s="370"/>
      <c r="E233" s="244" t="s">
        <v>48</v>
      </c>
      <c r="F233" s="244" t="s">
        <v>229</v>
      </c>
      <c r="G233" s="244" t="s">
        <v>59</v>
      </c>
      <c r="H233" s="245">
        <v>23.6</v>
      </c>
      <c r="I233" s="245"/>
      <c r="J233" s="245"/>
      <c r="K233" s="245">
        <f t="shared" si="5"/>
        <v>23.6</v>
      </c>
    </row>
    <row r="234" spans="1:11" s="12" customFormat="1" ht="27" thickBot="1">
      <c r="A234" s="88" t="s">
        <v>323</v>
      </c>
      <c r="B234" s="135" t="s">
        <v>324</v>
      </c>
      <c r="C234" s="350" t="s">
        <v>76</v>
      </c>
      <c r="D234" s="351"/>
      <c r="E234" s="114" t="s">
        <v>48</v>
      </c>
      <c r="F234" s="114" t="s">
        <v>233</v>
      </c>
      <c r="G234" s="114" t="s">
        <v>10</v>
      </c>
      <c r="H234" s="115">
        <v>2586.4</v>
      </c>
      <c r="I234" s="115">
        <v>0</v>
      </c>
      <c r="J234" s="115"/>
      <c r="K234" s="115">
        <f t="shared" si="5"/>
        <v>2586.4</v>
      </c>
    </row>
    <row r="235" spans="1:11" s="12" customFormat="1" ht="26.25" customHeight="1" thickBot="1">
      <c r="A235" s="68"/>
      <c r="B235" s="31" t="s">
        <v>38</v>
      </c>
      <c r="C235" s="279"/>
      <c r="D235" s="279"/>
      <c r="E235" s="116"/>
      <c r="F235" s="116"/>
      <c r="G235" s="116"/>
      <c r="H235" s="117">
        <f>H227+H228+H229+H230+H231+H232+H233+H234</f>
        <v>8334.7</v>
      </c>
      <c r="I235" s="117">
        <f>I227+I228+I229+I230+I231+I232+I233</f>
        <v>0</v>
      </c>
      <c r="J235" s="117">
        <f>J227+J228+J229+J230+J231+J232+J233</f>
        <v>0</v>
      </c>
      <c r="K235" s="117">
        <f>I235+H235</f>
        <v>8334.7</v>
      </c>
    </row>
    <row r="236" spans="1:11" s="12" customFormat="1" ht="27" customHeight="1">
      <c r="A236" s="56" t="s">
        <v>118</v>
      </c>
      <c r="B236" s="299" t="s">
        <v>130</v>
      </c>
      <c r="C236" s="299"/>
      <c r="D236" s="299"/>
      <c r="E236" s="299"/>
      <c r="F236" s="299"/>
      <c r="G236" s="294"/>
      <c r="H236" s="294"/>
      <c r="I236" s="294"/>
      <c r="J236" s="294"/>
      <c r="K236" s="294"/>
    </row>
    <row r="237" spans="1:11" s="12" customFormat="1" ht="24" customHeight="1">
      <c r="A237" s="85" t="s">
        <v>120</v>
      </c>
      <c r="B237" s="110" t="s">
        <v>145</v>
      </c>
      <c r="C237" s="295" t="s">
        <v>131</v>
      </c>
      <c r="D237" s="295"/>
      <c r="E237" s="92" t="s">
        <v>161</v>
      </c>
      <c r="F237" s="92" t="s">
        <v>233</v>
      </c>
      <c r="G237" s="89" t="s">
        <v>10</v>
      </c>
      <c r="H237" s="87">
        <v>862.2</v>
      </c>
      <c r="I237" s="87">
        <v>0</v>
      </c>
      <c r="J237" s="145"/>
      <c r="K237" s="87">
        <f>H237+I237</f>
        <v>862.2</v>
      </c>
    </row>
    <row r="238" spans="1:11" s="12" customFormat="1" ht="40.5" customHeight="1" thickBot="1">
      <c r="A238" s="48" t="s">
        <v>181</v>
      </c>
      <c r="B238" s="142" t="s">
        <v>182</v>
      </c>
      <c r="C238" s="296" t="s">
        <v>131</v>
      </c>
      <c r="D238" s="296"/>
      <c r="E238" s="89" t="s">
        <v>161</v>
      </c>
      <c r="F238" s="89" t="s">
        <v>229</v>
      </c>
      <c r="G238" s="90" t="s">
        <v>59</v>
      </c>
      <c r="H238" s="66">
        <v>500</v>
      </c>
      <c r="I238" s="66">
        <v>0</v>
      </c>
      <c r="J238" s="84"/>
      <c r="K238" s="66">
        <f>H238</f>
        <v>500</v>
      </c>
    </row>
    <row r="239" spans="1:11" s="12" customFormat="1" ht="25.5" customHeight="1" thickBot="1">
      <c r="A239" s="128"/>
      <c r="B239" s="129" t="s">
        <v>132</v>
      </c>
      <c r="C239" s="281" t="s">
        <v>104</v>
      </c>
      <c r="D239" s="281"/>
      <c r="E239" s="130"/>
      <c r="F239" s="130"/>
      <c r="G239" s="130"/>
      <c r="H239" s="131">
        <f>H237+H238</f>
        <v>1362.2</v>
      </c>
      <c r="I239" s="131">
        <f>I237+I238</f>
        <v>0</v>
      </c>
      <c r="J239" s="131">
        <f>J237+J238</f>
        <v>0</v>
      </c>
      <c r="K239" s="131">
        <f>K237+K238</f>
        <v>1362.2</v>
      </c>
    </row>
    <row r="240" spans="1:11" s="12" customFormat="1" ht="30.75" customHeight="1" thickBot="1" thickTop="1">
      <c r="A240" s="58"/>
      <c r="B240" s="278" t="s">
        <v>7</v>
      </c>
      <c r="C240" s="278"/>
      <c r="D240" s="278"/>
      <c r="E240" s="278"/>
      <c r="F240" s="278"/>
      <c r="G240" s="35"/>
      <c r="H240" s="36">
        <f>H209+H215+H220+H225+H235+H239</f>
        <v>34475.34</v>
      </c>
      <c r="I240" s="36">
        <f>I209+I215+I220+I235+I225+I239</f>
        <v>73289.59999999999</v>
      </c>
      <c r="J240" s="36">
        <f>J209+J215+J220+J235+J225+J239</f>
        <v>0</v>
      </c>
      <c r="K240" s="36">
        <f>K209+K215+K220+K235+K225+K239</f>
        <v>107764.93999999999</v>
      </c>
    </row>
    <row r="241" spans="1:11" s="13" customFormat="1" ht="55.5" customHeight="1" thickBot="1" thickTop="1">
      <c r="A241" s="277" t="s">
        <v>166</v>
      </c>
      <c r="B241" s="277"/>
      <c r="C241" s="277"/>
      <c r="D241" s="277"/>
      <c r="E241" s="277"/>
      <c r="F241" s="277"/>
      <c r="G241" s="277"/>
      <c r="H241" s="59">
        <f>H63+H240</f>
        <v>85896.44</v>
      </c>
      <c r="I241" s="59">
        <f>I63+I240</f>
        <v>565893.3</v>
      </c>
      <c r="J241" s="59">
        <f>J63+J240</f>
        <v>0</v>
      </c>
      <c r="K241" s="59">
        <f>K63+K240</f>
        <v>651789.74</v>
      </c>
    </row>
    <row r="242" spans="1:11" ht="12.75">
      <c r="A242" s="5"/>
      <c r="B242" s="14"/>
      <c r="C242" s="15"/>
      <c r="D242" s="15"/>
      <c r="E242" s="15"/>
      <c r="F242" s="15"/>
      <c r="G242" s="15"/>
      <c r="H242" s="15"/>
      <c r="I242" s="15"/>
      <c r="J242" s="15"/>
      <c r="K242" s="6"/>
    </row>
    <row r="243" spans="1:11" ht="12.75">
      <c r="A243" s="2"/>
      <c r="B243" s="2"/>
      <c r="C243" s="16"/>
      <c r="D243" s="16"/>
      <c r="E243" s="16"/>
      <c r="F243" s="16"/>
      <c r="G243" s="16"/>
      <c r="H243" s="16"/>
      <c r="I243" s="16"/>
      <c r="J243" s="16"/>
      <c r="K243" s="17"/>
    </row>
  </sheetData>
  <mergeCells count="305">
    <mergeCell ref="A79:A80"/>
    <mergeCell ref="A106:A108"/>
    <mergeCell ref="C119:D119"/>
    <mergeCell ref="C118:D118"/>
    <mergeCell ref="C116:D116"/>
    <mergeCell ref="C109:D109"/>
    <mergeCell ref="C110:D110"/>
    <mergeCell ref="C111:D111"/>
    <mergeCell ref="B106:B107"/>
    <mergeCell ref="C91:D91"/>
    <mergeCell ref="C189:D189"/>
    <mergeCell ref="C190:D190"/>
    <mergeCell ref="C160:D160"/>
    <mergeCell ref="C185:D185"/>
    <mergeCell ref="C188:D188"/>
    <mergeCell ref="C181:D181"/>
    <mergeCell ref="C186:D186"/>
    <mergeCell ref="C187:D187"/>
    <mergeCell ref="C177:D177"/>
    <mergeCell ref="C180:D180"/>
    <mergeCell ref="B155:B156"/>
    <mergeCell ref="C155:D155"/>
    <mergeCell ref="C156:D156"/>
    <mergeCell ref="C143:D143"/>
    <mergeCell ref="C149:D149"/>
    <mergeCell ref="C150:D150"/>
    <mergeCell ref="A182:A183"/>
    <mergeCell ref="B182:B183"/>
    <mergeCell ref="C182:D182"/>
    <mergeCell ref="C183:D183"/>
    <mergeCell ref="A34:A36"/>
    <mergeCell ref="C201:D201"/>
    <mergeCell ref="A202:A203"/>
    <mergeCell ref="B202:B203"/>
    <mergeCell ref="C202:D202"/>
    <mergeCell ref="C203:D203"/>
    <mergeCell ref="A189:A190"/>
    <mergeCell ref="B161:B162"/>
    <mergeCell ref="C130:D130"/>
    <mergeCell ref="A179:A180"/>
    <mergeCell ref="A186:A187"/>
    <mergeCell ref="B172:B173"/>
    <mergeCell ref="C172:D172"/>
    <mergeCell ref="C173:D173"/>
    <mergeCell ref="B174:B175"/>
    <mergeCell ref="C174:D174"/>
    <mergeCell ref="C175:D175"/>
    <mergeCell ref="A172:A177"/>
    <mergeCell ref="B179:B180"/>
    <mergeCell ref="C179:D179"/>
    <mergeCell ref="A167:A170"/>
    <mergeCell ref="B167:B168"/>
    <mergeCell ref="C167:D167"/>
    <mergeCell ref="C168:D168"/>
    <mergeCell ref="B169:B170"/>
    <mergeCell ref="C169:D169"/>
    <mergeCell ref="C170:D170"/>
    <mergeCell ref="A164:A165"/>
    <mergeCell ref="B164:B165"/>
    <mergeCell ref="C164:D164"/>
    <mergeCell ref="C165:D165"/>
    <mergeCell ref="A145:A150"/>
    <mergeCell ref="B145:B146"/>
    <mergeCell ref="C146:D146"/>
    <mergeCell ref="B147:B148"/>
    <mergeCell ref="C147:D147"/>
    <mergeCell ref="C148:D148"/>
    <mergeCell ref="C145:D145"/>
    <mergeCell ref="B149:B150"/>
    <mergeCell ref="C137:D137"/>
    <mergeCell ref="C136:D136"/>
    <mergeCell ref="C144:D144"/>
    <mergeCell ref="B138:B139"/>
    <mergeCell ref="C138:D138"/>
    <mergeCell ref="C139:D139"/>
    <mergeCell ref="C140:D140"/>
    <mergeCell ref="C141:D141"/>
    <mergeCell ref="B142:B143"/>
    <mergeCell ref="C142:D142"/>
    <mergeCell ref="A128:A130"/>
    <mergeCell ref="A132:A135"/>
    <mergeCell ref="A137:A143"/>
    <mergeCell ref="B140:B141"/>
    <mergeCell ref="C112:D112"/>
    <mergeCell ref="C108:D108"/>
    <mergeCell ref="C134:D134"/>
    <mergeCell ref="B134:B135"/>
    <mergeCell ref="B132:B133"/>
    <mergeCell ref="C132:D132"/>
    <mergeCell ref="C135:D135"/>
    <mergeCell ref="C133:D133"/>
    <mergeCell ref="C129:D129"/>
    <mergeCell ref="A124:A126"/>
    <mergeCell ref="C124:D124"/>
    <mergeCell ref="C120:D120"/>
    <mergeCell ref="C113:D113"/>
    <mergeCell ref="C114:D114"/>
    <mergeCell ref="C115:D115"/>
    <mergeCell ref="C61:D61"/>
    <mergeCell ref="C62:D62"/>
    <mergeCell ref="C106:D106"/>
    <mergeCell ref="C107:D107"/>
    <mergeCell ref="C92:D92"/>
    <mergeCell ref="C93:D93"/>
    <mergeCell ref="C73:D73"/>
    <mergeCell ref="B65:F65"/>
    <mergeCell ref="B63:F63"/>
    <mergeCell ref="B64:F64"/>
    <mergeCell ref="B73:B74"/>
    <mergeCell ref="C70:D70"/>
    <mergeCell ref="C51:D51"/>
    <mergeCell ref="C52:D52"/>
    <mergeCell ref="C56:D56"/>
    <mergeCell ref="C57:D57"/>
    <mergeCell ref="C69:D69"/>
    <mergeCell ref="B68:B69"/>
    <mergeCell ref="C60:D60"/>
    <mergeCell ref="B55:F55"/>
    <mergeCell ref="B38:B39"/>
    <mergeCell ref="B49:F49"/>
    <mergeCell ref="B50:G50"/>
    <mergeCell ref="C47:D47"/>
    <mergeCell ref="C48:D48"/>
    <mergeCell ref="A20:A23"/>
    <mergeCell ref="B20:B21"/>
    <mergeCell ref="C20:D20"/>
    <mergeCell ref="C34:D34"/>
    <mergeCell ref="B34:B35"/>
    <mergeCell ref="C21:D21"/>
    <mergeCell ref="C28:D28"/>
    <mergeCell ref="C35:D35"/>
    <mergeCell ref="C31:D31"/>
    <mergeCell ref="B32:F32"/>
    <mergeCell ref="G236:K236"/>
    <mergeCell ref="B216:F216"/>
    <mergeCell ref="C159:D159"/>
    <mergeCell ref="B217:G217"/>
    <mergeCell ref="C218:D218"/>
    <mergeCell ref="C219:D219"/>
    <mergeCell ref="G221:K221"/>
    <mergeCell ref="C205:D205"/>
    <mergeCell ref="B186:B187"/>
    <mergeCell ref="C178:D178"/>
    <mergeCell ref="C225:D225"/>
    <mergeCell ref="B236:F236"/>
    <mergeCell ref="C227:D227"/>
    <mergeCell ref="C232:D232"/>
    <mergeCell ref="C229:D229"/>
    <mergeCell ref="C233:D233"/>
    <mergeCell ref="C234:D234"/>
    <mergeCell ref="C157:D157"/>
    <mergeCell ref="C161:D161"/>
    <mergeCell ref="C162:D162"/>
    <mergeCell ref="C224:D224"/>
    <mergeCell ref="B221:F221"/>
    <mergeCell ref="C220:D220"/>
    <mergeCell ref="B222:G222"/>
    <mergeCell ref="C223:D223"/>
    <mergeCell ref="B176:B177"/>
    <mergeCell ref="C176:D176"/>
    <mergeCell ref="A241:G241"/>
    <mergeCell ref="B240:F240"/>
    <mergeCell ref="C235:D235"/>
    <mergeCell ref="B226:F226"/>
    <mergeCell ref="C228:D228"/>
    <mergeCell ref="C239:D239"/>
    <mergeCell ref="C238:D238"/>
    <mergeCell ref="C230:D230"/>
    <mergeCell ref="C231:D231"/>
    <mergeCell ref="C237:D237"/>
    <mergeCell ref="K14:K15"/>
    <mergeCell ref="E14:E15"/>
    <mergeCell ref="C68:D68"/>
    <mergeCell ref="B122:G122"/>
    <mergeCell ref="C121:D121"/>
    <mergeCell ref="C97:D97"/>
    <mergeCell ref="C98:D98"/>
    <mergeCell ref="C29:D29"/>
    <mergeCell ref="B18:F18"/>
    <mergeCell ref="C59:D59"/>
    <mergeCell ref="A12:K12"/>
    <mergeCell ref="C4:K4"/>
    <mergeCell ref="B3:K3"/>
    <mergeCell ref="C6:K6"/>
    <mergeCell ref="C9:K9"/>
    <mergeCell ref="E1:K1"/>
    <mergeCell ref="A11:K11"/>
    <mergeCell ref="F7:K7"/>
    <mergeCell ref="A10:K10"/>
    <mergeCell ref="F8:K8"/>
    <mergeCell ref="C2:K2"/>
    <mergeCell ref="C5:K5"/>
    <mergeCell ref="A14:A15"/>
    <mergeCell ref="H14:J14"/>
    <mergeCell ref="B17:F17"/>
    <mergeCell ref="G14:G15"/>
    <mergeCell ref="F14:F15"/>
    <mergeCell ref="C14:D15"/>
    <mergeCell ref="B14:B15"/>
    <mergeCell ref="B16:F16"/>
    <mergeCell ref="B25:B26"/>
    <mergeCell ref="C33:D33"/>
    <mergeCell ref="C27:D27"/>
    <mergeCell ref="C19:D19"/>
    <mergeCell ref="C26:D26"/>
    <mergeCell ref="C23:D23"/>
    <mergeCell ref="C25:D25"/>
    <mergeCell ref="C22:D22"/>
    <mergeCell ref="C24:D24"/>
    <mergeCell ref="B29:B30"/>
    <mergeCell ref="C30:D30"/>
    <mergeCell ref="C36:D36"/>
    <mergeCell ref="C37:D37"/>
    <mergeCell ref="C40:D40"/>
    <mergeCell ref="C38:D38"/>
    <mergeCell ref="C163:D163"/>
    <mergeCell ref="C166:D166"/>
    <mergeCell ref="C171:D171"/>
    <mergeCell ref="C58:D58"/>
    <mergeCell ref="B66:G66"/>
    <mergeCell ref="C76:D76"/>
    <mergeCell ref="C67:D67"/>
    <mergeCell ref="C75:D75"/>
    <mergeCell ref="C72:D72"/>
    <mergeCell ref="C71:D71"/>
    <mergeCell ref="C215:D215"/>
    <mergeCell ref="B211:F211"/>
    <mergeCell ref="C199:D199"/>
    <mergeCell ref="C208:D208"/>
    <mergeCell ref="C213:D213"/>
    <mergeCell ref="C212:D212"/>
    <mergeCell ref="C214:D214"/>
    <mergeCell ref="B210:F210"/>
    <mergeCell ref="C209:D209"/>
    <mergeCell ref="C204:D204"/>
    <mergeCell ref="A68:A71"/>
    <mergeCell ref="B70:B71"/>
    <mergeCell ref="C95:D95"/>
    <mergeCell ref="C82:D82"/>
    <mergeCell ref="C86:D86"/>
    <mergeCell ref="A73:A74"/>
    <mergeCell ref="C74:D74"/>
    <mergeCell ref="C79:D79"/>
    <mergeCell ref="B77:B78"/>
    <mergeCell ref="C77:D77"/>
    <mergeCell ref="A39:A40"/>
    <mergeCell ref="B42:B44"/>
    <mergeCell ref="C42:D42"/>
    <mergeCell ref="C43:D43"/>
    <mergeCell ref="A42:A47"/>
    <mergeCell ref="C41:D41"/>
    <mergeCell ref="C44:D44"/>
    <mergeCell ref="C39:D39"/>
    <mergeCell ref="C45:D45"/>
    <mergeCell ref="C46:D46"/>
    <mergeCell ref="C84:D84"/>
    <mergeCell ref="C80:D80"/>
    <mergeCell ref="C101:D101"/>
    <mergeCell ref="C99:D99"/>
    <mergeCell ref="C100:D100"/>
    <mergeCell ref="C88:D88"/>
    <mergeCell ref="C90:D90"/>
    <mergeCell ref="C94:D94"/>
    <mergeCell ref="C96:D96"/>
    <mergeCell ref="C89:D89"/>
    <mergeCell ref="A154:A158"/>
    <mergeCell ref="B157:B158"/>
    <mergeCell ref="C158:D158"/>
    <mergeCell ref="A103:A104"/>
    <mergeCell ref="C104:D104"/>
    <mergeCell ref="C123:D123"/>
    <mergeCell ref="C105:D105"/>
    <mergeCell ref="C103:D103"/>
    <mergeCell ref="C127:D127"/>
    <mergeCell ref="C131:D131"/>
    <mergeCell ref="C207:D207"/>
    <mergeCell ref="C184:D184"/>
    <mergeCell ref="C200:D200"/>
    <mergeCell ref="B192:G192"/>
    <mergeCell ref="C191:D191"/>
    <mergeCell ref="C197:D197"/>
    <mergeCell ref="C195:D195"/>
    <mergeCell ref="C196:D196"/>
    <mergeCell ref="C198:D198"/>
    <mergeCell ref="C194:D194"/>
    <mergeCell ref="B189:B190"/>
    <mergeCell ref="C53:D53"/>
    <mergeCell ref="C54:D54"/>
    <mergeCell ref="B124:B126"/>
    <mergeCell ref="C78:D78"/>
    <mergeCell ref="C87:D87"/>
    <mergeCell ref="C128:D128"/>
    <mergeCell ref="C85:D85"/>
    <mergeCell ref="C83:D83"/>
    <mergeCell ref="C81:D81"/>
    <mergeCell ref="C206:D206"/>
    <mergeCell ref="C125:D125"/>
    <mergeCell ref="C126:D126"/>
    <mergeCell ref="C102:D102"/>
    <mergeCell ref="C117:D117"/>
    <mergeCell ref="C193:D193"/>
    <mergeCell ref="C151:D151"/>
    <mergeCell ref="C152:D152"/>
    <mergeCell ref="C153:D153"/>
    <mergeCell ref="C154:D154"/>
  </mergeCells>
  <printOptions horizontalCentered="1"/>
  <pageMargins left="1.1023622047244095" right="0.9055118110236221" top="0.7874015748031497" bottom="0.7874015748031497" header="0.5118110236220472" footer="0.5118110236220472"/>
  <pageSetup fitToHeight="9" fitToWidth="1" horizontalDpi="600" verticalDpi="600" orientation="portrait" paperSize="9" scale="5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ADMIN</cp:lastModifiedBy>
  <cp:lastPrinted>2013-06-19T14:58:44Z</cp:lastPrinted>
  <dcterms:created xsi:type="dcterms:W3CDTF">2005-01-13T11:18:31Z</dcterms:created>
  <dcterms:modified xsi:type="dcterms:W3CDTF">2013-06-19T15:53:55Z</dcterms:modified>
  <cp:category/>
  <cp:version/>
  <cp:contentType/>
  <cp:contentStatus/>
</cp:coreProperties>
</file>