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96" windowWidth="11340" windowHeight="6576" activeTab="0"/>
  </bookViews>
  <sheets>
    <sheet name="IX" sheetId="1" r:id="rId1"/>
  </sheets>
  <definedNames>
    <definedName name="_xlnm.Print_Titles" localSheetId="0">'IX'!$13:$14</definedName>
  </definedNames>
  <calcPr fullCalcOnLoad="1"/>
</workbook>
</file>

<file path=xl/sharedStrings.xml><?xml version="1.0" encoding="utf-8"?>
<sst xmlns="http://schemas.openxmlformats.org/spreadsheetml/2006/main" count="1036" uniqueCount="395">
  <si>
    <t>АДРЕСНАЯ ПРОГРАММА</t>
  </si>
  <si>
    <t xml:space="preserve">капитального ремонта и капитального строительства объектов </t>
  </si>
  <si>
    <t>№ п.п.</t>
  </si>
  <si>
    <t>КАПИТАЛЬНОЕ СТРОИТЕЛЬСТВО</t>
  </si>
  <si>
    <t>ОБРАЗОВАНИЕ</t>
  </si>
  <si>
    <t>ШКОЛЬНЫЕ УЧРЕЖДЕНИЯ</t>
  </si>
  <si>
    <t>ВНЕШКОЛЬНЫЕ УЧРЕЖДЕНИЯ</t>
  </si>
  <si>
    <t>ВСЕГО ПО КАПИТАЛЬНОМУ РЕМОНТУ</t>
  </si>
  <si>
    <t>КАПИТАЛЬНЫЙ РЕМОНТ, в том числе:</t>
  </si>
  <si>
    <t>310</t>
  </si>
  <si>
    <t>225</t>
  </si>
  <si>
    <t>1.</t>
  </si>
  <si>
    <t>Раздел, подраздел</t>
  </si>
  <si>
    <t>Код целевой статьи</t>
  </si>
  <si>
    <t>Код вида расходов</t>
  </si>
  <si>
    <t>0702</t>
  </si>
  <si>
    <t>0701</t>
  </si>
  <si>
    <t>ВСЕГО ПО КАПИТАЛЬНОМУ СТРОИТЕЛЬСТВУ</t>
  </si>
  <si>
    <t>2.</t>
  </si>
  <si>
    <t>мест.</t>
  </si>
  <si>
    <t>обл.</t>
  </si>
  <si>
    <t>ИТОГО</t>
  </si>
  <si>
    <t>ВСЕГО ПО ОБРАЗОВАНИЮ</t>
  </si>
  <si>
    <t>1.1</t>
  </si>
  <si>
    <t>2.1.</t>
  </si>
  <si>
    <t>2.1.1</t>
  </si>
  <si>
    <t>2.1.2.</t>
  </si>
  <si>
    <t>2.1.2.-1</t>
  </si>
  <si>
    <t>2.1.3.</t>
  </si>
  <si>
    <t>2.1.1.-1</t>
  </si>
  <si>
    <t>2.1.1.-2</t>
  </si>
  <si>
    <t>2.1.1.-3</t>
  </si>
  <si>
    <t>2.2.1-1</t>
  </si>
  <si>
    <t>УЧРЕЖДЕНИЯ ЗДРАВООХРАНЕНИЯ</t>
  </si>
  <si>
    <t>2.3.1</t>
  </si>
  <si>
    <t>2.4.1</t>
  </si>
  <si>
    <t>ПРОЧИЕ ОБЪЕКТЫ</t>
  </si>
  <si>
    <t>2.1.3-2</t>
  </si>
  <si>
    <t>ВСЕГО ПО ПРОЧИМ ОБЪЕКТАМ</t>
  </si>
  <si>
    <t>0902</t>
  </si>
  <si>
    <t>0700</t>
  </si>
  <si>
    <t>0900</t>
  </si>
  <si>
    <t>2.3</t>
  </si>
  <si>
    <t>2.4</t>
  </si>
  <si>
    <t>КОСГУ</t>
  </si>
  <si>
    <t>РЕКОНСТРУКЦИЯ И СТРОИТЕЛЬСТВО</t>
  </si>
  <si>
    <t>470 98 01</t>
  </si>
  <si>
    <t>092 03 07</t>
  </si>
  <si>
    <t>УТВЕРЖДЕНА</t>
  </si>
  <si>
    <t>Наименование объекта</t>
  </si>
  <si>
    <t>1.1.1</t>
  </si>
  <si>
    <t>1.1.1-1</t>
  </si>
  <si>
    <t>1.1.2</t>
  </si>
  <si>
    <t>1.1.2-1</t>
  </si>
  <si>
    <t>ИТОГО ПО ШКОЛЬНЫМ УЧРЕЖДЕНИЯМ</t>
  </si>
  <si>
    <t xml:space="preserve">ИТОГО ПО ВНЕШКОЛЬНЫМ УЧРЕЖДЕНИЯМ </t>
  </si>
  <si>
    <t>ДОШКОЛЬНЫЕ УЧРЕЖДЕНИЯ</t>
  </si>
  <si>
    <t>ИТОГО ПО ДОШКОЛЬНЫМ УЧРЕЖДЕНИЯМ</t>
  </si>
  <si>
    <t>226</t>
  </si>
  <si>
    <t>423 98 03</t>
  </si>
  <si>
    <t xml:space="preserve">решением совета депутатов </t>
  </si>
  <si>
    <t>2.1.2-4</t>
  </si>
  <si>
    <t>2.1.2-5</t>
  </si>
  <si>
    <t>2.5</t>
  </si>
  <si>
    <t>2.2.</t>
  </si>
  <si>
    <t>КУЛЬТУРА</t>
  </si>
  <si>
    <t>0801</t>
  </si>
  <si>
    <t>442 98 01</t>
  </si>
  <si>
    <t>0800</t>
  </si>
  <si>
    <t>795 44 01</t>
  </si>
  <si>
    <t>795 44 04</t>
  </si>
  <si>
    <t>ЗДРАВООХРАНЕНИЕ</t>
  </si>
  <si>
    <t xml:space="preserve">ВСЕГО ПО ЗДРАВООХРАНЕНИЮ </t>
  </si>
  <si>
    <t xml:space="preserve">ЗДРАВООХРАНЕНИЕ </t>
  </si>
  <si>
    <t xml:space="preserve">ВСЕГО ПО УЧРЕЖДЕНИЯМ ЗДРАВООХРАНЕНИЯ </t>
  </si>
  <si>
    <t>0113</t>
  </si>
  <si>
    <t>1.2</t>
  </si>
  <si>
    <t>РАЗРАБОТКА ПРОЕКТНО-СМЕТНОЙ ДОКУМЕНТАЦИИ</t>
  </si>
  <si>
    <t>0412</t>
  </si>
  <si>
    <t>ИТОГО ПО ПСД</t>
  </si>
  <si>
    <t>2.1.3-1</t>
  </si>
  <si>
    <t>338 02 02</t>
  </si>
  <si>
    <t>421 98 02</t>
  </si>
  <si>
    <t>2.1.1.-4</t>
  </si>
  <si>
    <t>421 98 01</t>
  </si>
  <si>
    <t>102 01 22</t>
  </si>
  <si>
    <t>федерал.</t>
  </si>
  <si>
    <t>Ленинградской области</t>
  </si>
  <si>
    <t xml:space="preserve"> Кировского муниципального  района </t>
  </si>
  <si>
    <t>Замена оконных блоков</t>
  </si>
  <si>
    <t>421 98 06</t>
  </si>
  <si>
    <t>2.1.1.-6</t>
  </si>
  <si>
    <t>420 98 22</t>
  </si>
  <si>
    <t>СОЦИАЛЬНАЯ ПОЛИТИКА</t>
  </si>
  <si>
    <t>2.2.1.</t>
  </si>
  <si>
    <t>УЧРЕЖДЕНИЯ СОЦИАЛЬНОЙ ЗАЩИТЫ</t>
  </si>
  <si>
    <t>1002</t>
  </si>
  <si>
    <t>ВСЕГО ПО УЧРЕЖДЕНИЯМ СОЦИАЛЬНОЙ ЗАЩИТЫ</t>
  </si>
  <si>
    <t>Строительство детского сада на 280 мест в г.Шлиссельбурге</t>
  </si>
  <si>
    <t>Детский сад г.Шлиссельбург</t>
  </si>
  <si>
    <t>Средняя общеобразовательная школа г.Шлиссельбург</t>
  </si>
  <si>
    <t>0400</t>
  </si>
  <si>
    <t>508 98 00</t>
  </si>
  <si>
    <t>1.1.1-2</t>
  </si>
  <si>
    <t>1.1.1-3</t>
  </si>
  <si>
    <t>1.2.-1</t>
  </si>
  <si>
    <t>Дошкольное учреждение п.Назия</t>
  </si>
  <si>
    <t xml:space="preserve"> МБОУ "Кировская средняя общеобразовательная школа № 2 имени матроса, погибшего на атомной подводной лодке "Курск", Витченко Сергея Александровича"</t>
  </si>
  <si>
    <t>МБОУ ДОД "Шлиссельбургская детская музыкальная школа"</t>
  </si>
  <si>
    <t>МБУЗ "Кировская районная центральная больница"</t>
  </si>
  <si>
    <t>МБОУ "Кировская гимназия имени Героя Советского Союза Султана Баймагамбетова"</t>
  </si>
  <si>
    <t>МБДОУ "Детский сад комбинированного вида № 36"</t>
  </si>
  <si>
    <t>МБУЗ "Кировская ЦРБ"</t>
  </si>
  <si>
    <t>Установка счетчиков по теплоэнергии в рамках ДЦП "Энергосбережение и повышение энергетической эффективности муниципального образования Кировский муниципальный район Ленинградской области на 2010-2012 годы и перспективу до 2020 года"</t>
  </si>
  <si>
    <t>МКУ УКС</t>
  </si>
  <si>
    <t>2.6</t>
  </si>
  <si>
    <t>УЧРЕЖДЕНИЯ КУЛЬТУРЫ</t>
  </si>
  <si>
    <t>2.6.1</t>
  </si>
  <si>
    <t>МКУК «Центральная межпоселенческая библиотека»</t>
  </si>
  <si>
    <t>ВСЕГО ПО УЧРЕЖДЕНИЯМ КУЛЬТУРЫ</t>
  </si>
  <si>
    <t>МКСУ "Социально-реабилитационный центр для несовершеннолетних "Теплый дом"</t>
  </si>
  <si>
    <t>795 03 00</t>
  </si>
  <si>
    <t>1.1.2-2</t>
  </si>
  <si>
    <t>МКОУ "Шумская СОШ"</t>
  </si>
  <si>
    <t>421 98 10</t>
  </si>
  <si>
    <t>МБДОУ "Детский сад комбинированного вида № 2"</t>
  </si>
  <si>
    <t>МБОУ "Шлиссельбургская средняя общеобразовательная школа № 1 с углубленным изучением отдельных предметов"</t>
  </si>
  <si>
    <t>ДОРОЖНОЕ ХОЗЯЙСТВО (ДОРОЖНЫЕ ФОНДЫ)</t>
  </si>
  <si>
    <t>0409</t>
  </si>
  <si>
    <t>ВСЕГО ПО ДОРОЖНОМУ ХОЗЯЙСТВУ</t>
  </si>
  <si>
    <t>МБОУ ДОД "Кировский Центр детского творчества "Юность"</t>
  </si>
  <si>
    <t>Ремонт помещений</t>
  </si>
  <si>
    <t>423 98 08</t>
  </si>
  <si>
    <t>2.5.5</t>
  </si>
  <si>
    <t>Строительство муниципального образовательного учреждения "Средняя  общеобразовательная школа" на 600 мест, г. Шлиссельбург, Кировский район</t>
  </si>
  <si>
    <t>Кировского муниципального района Ленинградской области на 2013 год</t>
  </si>
  <si>
    <t>Реконструкция здания бывшего комбината бытового обслуживания под офис врача общей практики в с.Путилово</t>
  </si>
  <si>
    <t>Ремонт кровли над столовой</t>
  </si>
  <si>
    <t>Замена трубопровода ХВС</t>
  </si>
  <si>
    <t>капитальный ремонт кровли детской поликлиники г.Кировск ул.Северная д.13</t>
  </si>
  <si>
    <t>Размещение МФЦ в здании администрации по адресу: Ленинградская область, г.Кировск, ул.Новая, д.1</t>
  </si>
  <si>
    <t xml:space="preserve">Ремонт автомобильных дорог общего пользования </t>
  </si>
  <si>
    <t>Проектно-сметная документация на монтаж дренажной системы, отмостки</t>
  </si>
  <si>
    <t>Ремонт теплотрассы к зданию школы и установка узла учета тепловой энергии</t>
  </si>
  <si>
    <t>Ремонт туалетов в здании по адресу: Ленинградская область, г.Кировск, ул.Кирова, д.8</t>
  </si>
  <si>
    <t>Герметизация межпанельных швов 1200 п.м.</t>
  </si>
  <si>
    <t>Ремонт кровли в дошкольном отделении</t>
  </si>
  <si>
    <t>МКОУ "Павловская средняя общеобразовательная школа"</t>
  </si>
  <si>
    <t>421 98 09</t>
  </si>
  <si>
    <t>2.1.2.-2</t>
  </si>
  <si>
    <t>2.1.2.-3</t>
  </si>
  <si>
    <t>Проектно-сметная документация на ремонт системы отопления, ГВС</t>
  </si>
  <si>
    <t>МБДОУ "Детский сад общеразвивающего вида с приоритетным осуществлением деятельности по художественно-эстетическому развитию детей № 44 "Андрейка"</t>
  </si>
  <si>
    <t>420 98 02</t>
  </si>
  <si>
    <t>МБДОУ "Детский сад № 1 "Березка"</t>
  </si>
  <si>
    <t>102 01 20</t>
  </si>
  <si>
    <t>795 76 00</t>
  </si>
  <si>
    <t>795 44 05</t>
  </si>
  <si>
    <t>2.1.1.-5</t>
  </si>
  <si>
    <t>(Приложение 24)</t>
  </si>
  <si>
    <t>д.Лаврово- Замена печи</t>
  </si>
  <si>
    <t xml:space="preserve">ВСЕГО ПО АДРЕСНОЙ ПРОГРАММЕ 
капитального ремонта и капитального строительства объектов </t>
  </si>
  <si>
    <t>Средняя общеобразовательная школа в п.Мга-Разработка проектно-сметной документации на строительство школы</t>
  </si>
  <si>
    <t>420 98 10</t>
  </si>
  <si>
    <t>ликвидация технологических ограничений строительства объекта недвижимости на земельном участке, расположенном по адресу: Ленинградская область, Кировский район, г. Шлиссельбург, ул. Пролетарская, дом № 37</t>
  </si>
  <si>
    <t>2.1.2.-6</t>
  </si>
  <si>
    <t>795 44 02</t>
  </si>
  <si>
    <t>от "12" декабря 2012г. № 115</t>
  </si>
  <si>
    <t>Производство работ по сносу здания по адресу: Ленинградская обл., Кировский р-н, г. Отрадное, ул. Новая, д.9</t>
  </si>
  <si>
    <t>2.5.1</t>
  </si>
  <si>
    <t>2.5.2</t>
  </si>
  <si>
    <t>Здание по улице Кирова д.20 г.Кировск-Замена аварийных оконных блоков в галерее в здании, расположенном по адресу: Ленинградская область, г.Кировск, ул.Кирова, д.20</t>
  </si>
  <si>
    <t>МКОУ "Синявинская средняя общеобразовательная школа"</t>
  </si>
  <si>
    <t>421 98 07</t>
  </si>
  <si>
    <t>2.1.2-7</t>
  </si>
  <si>
    <t>Ремонт мягкой кровли здания по адресу: Ленинградская область, Кировский район, п.Синявино-I, ул.Лесная, д.17</t>
  </si>
  <si>
    <t>2.6.2</t>
  </si>
  <si>
    <t>Разработка проектно-сметной документации по объекту: Ремонт автомобильной дороги в д.Леднево Кировского района Ленинградской области</t>
  </si>
  <si>
    <t>2.5.3</t>
  </si>
  <si>
    <t>Выборочный ремонт мягкой кровли северо-западной части здания администрации по адресу: г.Кировск ул.Новая д.1</t>
  </si>
  <si>
    <t>2.1.1.-7</t>
  </si>
  <si>
    <t>Ремонт помещений МБДОУ по адресу: Ленинградская область, г.Кировск, ул.Молодежная, д.4</t>
  </si>
  <si>
    <t>Ремонт помещений детского сада п.Назия по адресу: п.Назия ул.Октябрьская д.6а</t>
  </si>
  <si>
    <t>1.1.2-3</t>
  </si>
  <si>
    <t>Строительство фельдшерско-акушерского пункта дер.Горы</t>
  </si>
  <si>
    <t>102 01 34</t>
  </si>
  <si>
    <t>Строительство фельдшерско-акушерского пункта дер.Горы, Кировский муниципальный район</t>
  </si>
  <si>
    <t>2.1.2-8</t>
  </si>
  <si>
    <t>МБОУ "Лицей г.Отрадное"</t>
  </si>
  <si>
    <t>Предпроектные работы для подготовки сметного расчета на проектно-изыскательские работы на реконструкцию лицея</t>
  </si>
  <si>
    <t>2.5.4</t>
  </si>
  <si>
    <t>Ремонт помещений в здании администрации</t>
  </si>
  <si>
    <t>План на 2013год 
(тыс. руб.)</t>
  </si>
  <si>
    <t>338 02 01</t>
  </si>
  <si>
    <t>1.2.-2</t>
  </si>
  <si>
    <t>Ремонт подвального помещения в здании администрации</t>
  </si>
  <si>
    <t>0309</t>
  </si>
  <si>
    <t>795 26 00</t>
  </si>
  <si>
    <t>(в редакции решения совета депутатов</t>
  </si>
  <si>
    <t>1.2.-3</t>
  </si>
  <si>
    <t>Повторная государственная экспертиза проектной документации по объекту «Реконструкция здания бывшего комбината бытового обслуживания под офис врача общей практики в с.Путилово» по адресу: Кировский район , село Путилово, ул.Дорофеева, д.3а</t>
  </si>
  <si>
    <t>338 02 03</t>
  </si>
  <si>
    <t>Ремонт системы отопления (восстановление теплых полов в 3-х группах на 1-ом этаже) в здании МБДОУ</t>
  </si>
  <si>
    <t>2.5.6</t>
  </si>
  <si>
    <t>Проектирование системы вентиляции в подвале здания администрации</t>
  </si>
  <si>
    <t>522 41 01</t>
  </si>
  <si>
    <t>522 64 04</t>
  </si>
  <si>
    <t>Строительство поликлиники на 150 посещений в смену в п.Мга Кировского района</t>
  </si>
  <si>
    <t>2.1.1.-8</t>
  </si>
  <si>
    <t>Обследование технического состояния здания, расположенного по адресу:п.Назия, ул.Октябрьская д.15</t>
  </si>
  <si>
    <t>МБДОУ "Детский сад  №26"</t>
  </si>
  <si>
    <t>Подготовка и выдача исходных технических данных для проектирования линейных сооружений связи в существующей кабельной канализации Петербургского филиала ОАО "Ростелеком" объекта: "Строительство поликлиники на 150 посещений в смену" в п.Мга</t>
  </si>
  <si>
    <t>Размножение проекта детского сада в п.Назия</t>
  </si>
  <si>
    <t>Мероприятия по первичной проверке технического состояния вентиляционных каналов</t>
  </si>
  <si>
    <t>Проектно-сметная документация по объекту: "Реконструкция здания бывшего комбината бытового обслуживания под офис врача общей практики в с.Путилово» по адресу: Кировский район , село Путилово, ул.Дорофеева, д.3а</t>
  </si>
  <si>
    <t>Разработка проектно-сметной документации на реконструкцию здания бывшего комбината бытового обслуживания под офис врача общей практики в с.Путилово» по адресу: Кировский район , село Путилово, ул.Дорофеева, д.3а</t>
  </si>
  <si>
    <t>522 95 00</t>
  </si>
  <si>
    <t>522 96 00</t>
  </si>
  <si>
    <t>411</t>
  </si>
  <si>
    <t>Выполнение топографической съемки и межевание земельного участка для строительства водовода от железной дороги вдоль северной и западной границ кладбища до участка №19 по ул.Косая в д.Горы</t>
  </si>
  <si>
    <t>Устранение аварийной ситуации в здании детского сада по адресу: п.Назия , ул.Октябрьская д.6а</t>
  </si>
  <si>
    <t>Устранение аварийной ситуации в здании детского сада по адресу: г.Кировск, ул.Молодежная д.4</t>
  </si>
  <si>
    <t>522 22 00</t>
  </si>
  <si>
    <t>244</t>
  </si>
  <si>
    <t>100 11 00</t>
  </si>
  <si>
    <t xml:space="preserve">Авторский надзор на объекте «Строительство фельдшерско-акушерского пункта дер.Горы (повторно применяемый проект), 2-й этап- инженерные сети- 1-ая часть, по адресу:  ул.Косая в д.Горы» </t>
  </si>
  <si>
    <t>Выполнение градостроительного плана земельного участка для строительства водовода от железной дороги вдоль северной и западной границ кладбища до участка №19 по ул.Косая в д.Горы, 2-й этап-инженерные сети- 1-ая часть</t>
  </si>
  <si>
    <t>243</t>
  </si>
  <si>
    <t>Ремонт фасада</t>
  </si>
  <si>
    <t>капитальный ремонт детского сада на 190 мест по адресу: Ленинградская область, Кировский район, п.Назия</t>
  </si>
  <si>
    <t>капитальный ремонт детского сада на 80 мест по адресу: г.Кировск, ул.Молодежная, д.4</t>
  </si>
  <si>
    <t>420 98 09</t>
  </si>
  <si>
    <t>2.1.1.-9</t>
  </si>
  <si>
    <t>МБДОУ "Детский сад комбинированного вида "Орешек"</t>
  </si>
  <si>
    <t>420 98 17</t>
  </si>
  <si>
    <t>2.1.1.-10</t>
  </si>
  <si>
    <t>МБДОУ "Детский сад комбинированного вида № 33 "Радуга"</t>
  </si>
  <si>
    <t>Частичный ремонт канализации</t>
  </si>
  <si>
    <t>420 98 01</t>
  </si>
  <si>
    <t>2.1.1.-11</t>
  </si>
  <si>
    <t>МКДОУ "Детский сад  № 24"</t>
  </si>
  <si>
    <t>Ремонт помещений для открытия дополнительных групп</t>
  </si>
  <si>
    <t>420 98 14</t>
  </si>
  <si>
    <t>2.1.1.-12</t>
  </si>
  <si>
    <t>МБДОУ "Детский сад комбинированного вида № 37"</t>
  </si>
  <si>
    <t>420 98 13</t>
  </si>
  <si>
    <t>2.1.1.-13</t>
  </si>
  <si>
    <t>МБДОУ "Детский сад комбинированного вида № 29"</t>
  </si>
  <si>
    <t>420 98 08</t>
  </si>
  <si>
    <t>2.1.1.-14</t>
  </si>
  <si>
    <t>МБДОУ  "Детский сад комбинированного вида "Теремок"</t>
  </si>
  <si>
    <t>Дополнительные выходы</t>
  </si>
  <si>
    <t>420 98 16</t>
  </si>
  <si>
    <t>Ремонт помещений спортивного зала</t>
  </si>
  <si>
    <t>520 15 03</t>
  </si>
  <si>
    <t>Установка АПС</t>
  </si>
  <si>
    <t>Ремонт системы отопления</t>
  </si>
  <si>
    <t>Ремонт входа здания и козырька</t>
  </si>
  <si>
    <t>Ремонт отмостки</t>
  </si>
  <si>
    <t>421 98 05</t>
  </si>
  <si>
    <t>2.1.2-9</t>
  </si>
  <si>
    <t>МКОУ "Молодцовская основная общеобразовательная школа"</t>
  </si>
  <si>
    <t>421 98 03</t>
  </si>
  <si>
    <t>2.1.2-10</t>
  </si>
  <si>
    <t>МБОУ "Мгинская средняя общеобразовательная школа"</t>
  </si>
  <si>
    <t>421 98 16</t>
  </si>
  <si>
    <t>2.1.2-11</t>
  </si>
  <si>
    <t>МБОУ "Кировская средняя общеобразовательная школа №1"</t>
  </si>
  <si>
    <t>421 98 14</t>
  </si>
  <si>
    <t xml:space="preserve">Ремонт входа здания </t>
  </si>
  <si>
    <t>2.1.2-12</t>
  </si>
  <si>
    <t>МКОУ "Суховская основная общеобразовательная школа"</t>
  </si>
  <si>
    <t>Замена радиаторов</t>
  </si>
  <si>
    <t>421 98 17</t>
  </si>
  <si>
    <t>2.1.2-13</t>
  </si>
  <si>
    <t>МБОУ "Отрадненская средняя общеобразовательная школа № 3"</t>
  </si>
  <si>
    <t>Установка узла учета тепловой энергии</t>
  </si>
  <si>
    <t>421 98 13</t>
  </si>
  <si>
    <t>2.1.2-14</t>
  </si>
  <si>
    <t>МБОУ "Отрадненская средняя общеобразовательная школа № 2"</t>
  </si>
  <si>
    <t>Герметизация межпанельных швов 100 п.м.</t>
  </si>
  <si>
    <t>421 98 04</t>
  </si>
  <si>
    <t>2.1.2-15</t>
  </si>
  <si>
    <t>МКОУ "Путиловская средняя общеобразовательная школа"</t>
  </si>
  <si>
    <t>421 98 11</t>
  </si>
  <si>
    <t>2.1.3.-3</t>
  </si>
  <si>
    <t>2.1.3.-4</t>
  </si>
  <si>
    <t>2.1.3-5</t>
  </si>
  <si>
    <t>МБОУ ДОД  "Кировская детско-юношеская спортивная  школа"</t>
  </si>
  <si>
    <t>Ремонт кровли</t>
  </si>
  <si>
    <t>423 98 01</t>
  </si>
  <si>
    <t>2.1.3-6</t>
  </si>
  <si>
    <t>МБОУ ДОД  "Районный Центр дополнительного образования детей"</t>
  </si>
  <si>
    <t>423 98 07</t>
  </si>
  <si>
    <t>2.5.7</t>
  </si>
  <si>
    <t>Экспертиза сметной документации по объекту: "Устройство вентиляции большой и малой ванны в здании УМП "Плавательный бассейн г.Кировск"</t>
  </si>
  <si>
    <t>Установка аварийного освещения здания</t>
  </si>
  <si>
    <t>Ведение авторского надзора</t>
  </si>
  <si>
    <t>Обследование технического состояния здания (без фундамента)</t>
  </si>
  <si>
    <t>2.1.1.-15</t>
  </si>
  <si>
    <t>МБДОУ "Детский сад № 3 "Лучик"</t>
  </si>
  <si>
    <t>420 98 04</t>
  </si>
  <si>
    <t>Услуги на выполнение топографической съемки земельного участка по адресу: п.Назия, ул.Октябрьская, д.6а</t>
  </si>
  <si>
    <t>в т.ч.оказание услуг на выполнение топографической съемки земельного участка кадастровый номер 476:08-01-00:0043</t>
  </si>
  <si>
    <t>Обследование технического состояния конструкций фрагмента здания</t>
  </si>
  <si>
    <t>Разработка ПСД на капитальный ремонт канализации здания детского сада по адресу: п.Назия, ул.Октябрьская д.6а</t>
  </si>
  <si>
    <t>Разработка ПСД на ремонт системы энергоснабжения в здании</t>
  </si>
  <si>
    <t>МБУЗ "Кировская ЦРБ"- Разработка проектно-сметной документации на строительство парковки</t>
  </si>
  <si>
    <t xml:space="preserve">Разработка проектно-сметной документации (ИТП) индивидуального теплового пункта  здания детского сада и разработка проектно-сметной документации на монтаж водомерного узла в здании детского сада по адресу: Кировский район, п.Назия, ул.Октябрьская, д.6а </t>
  </si>
  <si>
    <t>Замена дверей</t>
  </si>
  <si>
    <t>МБОУ ДОД "Кировская детская музыкальная школа"</t>
  </si>
  <si>
    <t>423 98 05</t>
  </si>
  <si>
    <t>2.1.3-7</t>
  </si>
  <si>
    <t>Технологическое присоединение энергопринимающих устройств для энергоснабжения здания детского сада по адресу: п.Назия, ул.Октябрьская д.6а</t>
  </si>
  <si>
    <t>2.5.8.</t>
  </si>
  <si>
    <t>Ремонт мягкой кровли здания администрации по адресу: г.Кировск ул.Новая д.1</t>
  </si>
  <si>
    <t>1.1.3</t>
  </si>
  <si>
    <t>ЖИЛИЩНО-КОММУНАЛЬНОЕ ХОЗЯЙСТВО</t>
  </si>
  <si>
    <t>1.1.3-1</t>
  </si>
  <si>
    <t>Модернизация объектов водоотведения</t>
  </si>
  <si>
    <t>1.1.3-1.1</t>
  </si>
  <si>
    <t>0502</t>
  </si>
  <si>
    <t>102 01 06</t>
  </si>
  <si>
    <t>ИТОГО ПО ОБЪЕКТАМ ВОДООТВЕДЕНИЯ</t>
  </si>
  <si>
    <t>0500</t>
  </si>
  <si>
    <t>ВСЕГО ПО ЖИЛИЩНО-КОММУНАЛЬНОМУ ХОЗЯЙСТВУ</t>
  </si>
  <si>
    <t>Корректировка проектно-сметной документации раздел "Электроснабжение" по объекту: "Ремонт помещений детского сада п.Назия по адресу: Ленинградская область, Кировский район, п.Назия ул.Октябрьская д.6а"</t>
  </si>
  <si>
    <t>Замена оконных блоков, устройство оконных откосов</t>
  </si>
  <si>
    <t>Замена труб ХВС и канализации в здании школы</t>
  </si>
  <si>
    <t>Ведение авторского надзора на объекте "Ремонт помещений детского сада п.Назия по адресу: Ленинградская область, Кировский район, п.Назия ул.Октябрьская д.6а" по разделам: "Электрооборудование, коммерческий узел учета электроэнергии, автоматическая установ</t>
  </si>
  <si>
    <t>г.Кировск БПС д.7, объект: "Строительство здания дошкольного образовательного учреждения на 220 мест"</t>
  </si>
  <si>
    <t xml:space="preserve">Подготовка и выдача технических условий на строительство и проектирование внеплощадочных сетей радиофикации, телефонизации, телевидения и интернет от существующих сетей связи до точек подключения на границе земельного участка: </t>
  </si>
  <si>
    <t>Восстановление дверных проемов</t>
  </si>
  <si>
    <t>Обследование технического состояния несущих конструкций надземной и подземной части здания</t>
  </si>
  <si>
    <t>Разработка ПСД по объекту: "Устранение аварийной ситуации в осях: "5/1-8; Р-П" в здании</t>
  </si>
  <si>
    <t>МО Мгинское ГП</t>
  </si>
  <si>
    <t>ИТОГО ПО ВОДОСНАБЖЕНИЮ</t>
  </si>
  <si>
    <t>2.7</t>
  </si>
  <si>
    <t>2.7.1</t>
  </si>
  <si>
    <t>Капитальный ремонт  участка канализации на  ул. Спортивная от жилого дома N 13 до КНС N 1 г.п.Мга</t>
  </si>
  <si>
    <t>Капитальный ремонт  участков канализации на ул. Донецкая от жилого  дома N 100 по  Комсомольскому пр. до канализационного  коллектора на ул. Мгинской Правды   г.п.Мга</t>
  </si>
  <si>
    <t>Капитальный ремонт участков канализации у  жилого дома N 58 по Советскому пр. г.п.Мга</t>
  </si>
  <si>
    <t>Капитальный ремонт  участка водопровода на  ул. Колпинская от ул. Кузнечная до Таежного пер., г.п. Мга</t>
  </si>
  <si>
    <t xml:space="preserve">Капитальный ремонт  участка водопровода на ул. Колпинская от ул.Пушкинская до ул. Абсалямова, г.п. Мга </t>
  </si>
  <si>
    <t xml:space="preserve">Капитальный ремонт участка водопровода на ул. Абсалямова от ул.Маяковского до ул. Колпинская, г.п. Мга </t>
  </si>
  <si>
    <t>2.7.1-1</t>
  </si>
  <si>
    <t>ВОДОСНАБЖЕНИЕ И ВОДООТВЕДЕНИЕ</t>
  </si>
  <si>
    <t>795 44 10</t>
  </si>
  <si>
    <t>795 44 11</t>
  </si>
  <si>
    <t>795 44 12</t>
  </si>
  <si>
    <t>795 44 13</t>
  </si>
  <si>
    <t>795 44 14</t>
  </si>
  <si>
    <t>795 44 15</t>
  </si>
  <si>
    <t>1.1.4</t>
  </si>
  <si>
    <t>1.1.4-1</t>
  </si>
  <si>
    <t>102 01 19</t>
  </si>
  <si>
    <t>2.7.1-2</t>
  </si>
  <si>
    <t>351 32 00</t>
  </si>
  <si>
    <t>Экспертиза сметной документации по объектам холодного водоснабжения и водоотведения г.п.Мга</t>
  </si>
  <si>
    <t>436 21 00</t>
  </si>
  <si>
    <t xml:space="preserve">Проверка сметной документации на благоустройство территории и устройство пожарных лестниц в детском саду </t>
  </si>
  <si>
    <t>Разработка проектно-сметной документации по объекту "Устройство аварийных выходов в здании детского сада п.Назия"</t>
  </si>
  <si>
    <t>2.1.2-16</t>
  </si>
  <si>
    <t>МКОУ  "Приладожская средняя общеобразовательная школа"</t>
  </si>
  <si>
    <t>Установка ограждения</t>
  </si>
  <si>
    <t>795 47 00</t>
  </si>
  <si>
    <t xml:space="preserve">Капитальный ремонт здания (локальные очистные сооружения)  </t>
  </si>
  <si>
    <t>Развитие школьной инфраструктуры по объекту  - ремонт туалетов</t>
  </si>
  <si>
    <t>522 11 00</t>
  </si>
  <si>
    <t>522 23 00</t>
  </si>
  <si>
    <t>Выборочный ремонт кровли</t>
  </si>
  <si>
    <t>436 27 00</t>
  </si>
  <si>
    <t>Благоустройство территории детского сада п.Назия</t>
  </si>
  <si>
    <t>Устройство  коммерческого узла учета тепловой энергии и индивидуального теплового пункта в здании детского сада п.Назия</t>
  </si>
  <si>
    <t>Организация реконструкции детского сада на 55 мест г.Шлиссельбург</t>
  </si>
  <si>
    <t>Ремонт автомобильной дороги "Подъезд к дер. Леднево"</t>
  </si>
  <si>
    <t>522 40 13</t>
  </si>
  <si>
    <t>2.6.3</t>
  </si>
  <si>
    <t>Капитальный ремонт помещений для открытия дополнительных групп</t>
  </si>
  <si>
    <t>Ремонт системы отопления (дошкольное отделение)</t>
  </si>
  <si>
    <t>Герметизация межпанельных швов 25м</t>
  </si>
  <si>
    <t>421 98 08</t>
  </si>
  <si>
    <t>Ремонт пристройки здания школы по адресу: г.Отрадное 1-ый Советский пр.д.18</t>
  </si>
  <si>
    <t>Частичный ремонт кровли спортивного зала здания по адресу: Ленинградская область, г.Кировск, ул.Кирова, д.8</t>
  </si>
  <si>
    <t>795 11 00</t>
  </si>
  <si>
    <t>Ремонт полов на путях эвакуации</t>
  </si>
  <si>
    <t>Замена покрытия полов на гомогенный линолеум</t>
  </si>
  <si>
    <t>Подготовка и выдача технических условий объекта: "Организация реконструкции детского сада на 55 мест г.Шлиссельбург"</t>
  </si>
  <si>
    <t>Детский сад  г.Шлиссельбург</t>
  </si>
  <si>
    <t>795 06 00</t>
  </si>
  <si>
    <t>Установка пандуса</t>
  </si>
  <si>
    <t>от "18" сентября 2013г № 48)</t>
  </si>
  <si>
    <t>Технологическое присоединение энергопринимающих устройств по объекту: «Реконструкция здания бывшего комбината бытового обслуживания под офис врача общей практики в с.Путилово» по адресу: Кировский район , село Путилово, ул.Дорофеева, д.3а</t>
  </si>
  <si>
    <t>Реконструкция здания (в том числе проектирование) в целях размещения МФЦ в г.Кировске</t>
  </si>
  <si>
    <t>Организация реконструкции канализационных очистных сооружений г.Отрадное, расположенных по адресу: г.Отрадное, Ленинградское шоссе 7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</si>
</sst>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#,##0.0"/>
    <numFmt numFmtId="166" formatCode="#,##0_р_."/>
    <numFmt numFmtId="167" formatCode="0.0"/>
    <numFmt numFmtId="168" formatCode="#,##0.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#,##0.00_р_."/>
  </numFmts>
  <fonts count="30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2"/>
      <color indexed="53"/>
      <name val="Times New Roman"/>
      <family val="1"/>
    </font>
    <font>
      <sz val="11"/>
      <color indexed="53"/>
      <name val="Times New Roman"/>
      <family val="1"/>
    </font>
    <font>
      <i/>
      <sz val="10"/>
      <color indexed="5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b/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i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8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ck"/>
      <bottom style="thick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ck"/>
      <bottom style="medium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ck"/>
    </border>
    <border>
      <left style="thin"/>
      <right>
        <color indexed="63"/>
      </right>
      <top style="thin"/>
      <bottom style="thin"/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 style="hair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hair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hair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hair"/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ck"/>
    </border>
    <border>
      <left style="medium"/>
      <right style="thin"/>
      <top style="medium"/>
      <bottom style="thick"/>
    </border>
    <border>
      <left style="thin"/>
      <right style="medium"/>
      <top style="thick"/>
      <bottom style="thick"/>
    </border>
    <border>
      <left style="medium"/>
      <right style="thin"/>
      <top style="thick"/>
      <bottom style="thick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hair"/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53">
    <xf numFmtId="0" fontId="0" fillId="0" borderId="0" xfId="0" applyAlignment="1">
      <alignment/>
    </xf>
    <xf numFmtId="0" fontId="2" fillId="0" borderId="0" xfId="0" applyFont="1" applyAlignment="1">
      <alignment/>
    </xf>
    <xf numFmtId="49" fontId="1" fillId="0" borderId="0" xfId="0" applyNumberFormat="1" applyFont="1" applyBorder="1" applyAlignment="1">
      <alignment horizontal="left" vertical="top"/>
    </xf>
    <xf numFmtId="4" fontId="2" fillId="0" borderId="0" xfId="0" applyNumberFormat="1" applyFont="1" applyAlignment="1">
      <alignment/>
    </xf>
    <xf numFmtId="0" fontId="4" fillId="0" borderId="0" xfId="0" applyFont="1" applyAlignment="1">
      <alignment/>
    </xf>
    <xf numFmtId="49" fontId="2" fillId="0" borderId="0" xfId="0" applyNumberFormat="1" applyFont="1" applyBorder="1" applyAlignment="1">
      <alignment horizontal="left" vertical="top"/>
    </xf>
    <xf numFmtId="4" fontId="2" fillId="0" borderId="0" xfId="0" applyNumberFormat="1" applyFont="1" applyBorder="1" applyAlignment="1">
      <alignment vertical="top"/>
    </xf>
    <xf numFmtId="49" fontId="2" fillId="0" borderId="0" xfId="0" applyNumberFormat="1" applyFont="1" applyAlignment="1">
      <alignment horizontal="left" vertical="top"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Border="1" applyAlignment="1">
      <alignment vertical="top" wrapText="1"/>
    </xf>
    <xf numFmtId="0" fontId="6" fillId="0" borderId="0" xfId="0" applyFont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vertical="top"/>
    </xf>
    <xf numFmtId="0" fontId="3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49" fontId="15" fillId="0" borderId="0" xfId="0" applyNumberFormat="1" applyFont="1" applyAlignment="1">
      <alignment horizontal="left" vertical="top"/>
    </xf>
    <xf numFmtId="49" fontId="1" fillId="0" borderId="0" xfId="0" applyNumberFormat="1" applyFont="1" applyBorder="1" applyAlignment="1">
      <alignment horizontal="left" vertical="top"/>
    </xf>
    <xf numFmtId="49" fontId="2" fillId="0" borderId="0" xfId="0" applyNumberFormat="1" applyFont="1" applyAlignment="1">
      <alignment horizontal="left" vertical="top" wrapText="1"/>
    </xf>
    <xf numFmtId="49" fontId="2" fillId="0" borderId="0" xfId="0" applyNumberFormat="1" applyFont="1" applyAlignment="1">
      <alignment horizontal="center"/>
    </xf>
    <xf numFmtId="0" fontId="10" fillId="0" borderId="0" xfId="0" applyFont="1" applyAlignment="1">
      <alignment horizontal="left" vertical="top" wrapText="1"/>
    </xf>
    <xf numFmtId="49" fontId="1" fillId="0" borderId="1" xfId="0" applyNumberFormat="1" applyFont="1" applyBorder="1" applyAlignment="1">
      <alignment horizontal="center" vertical="center" wrapText="1"/>
    </xf>
    <xf numFmtId="49" fontId="23" fillId="0" borderId="0" xfId="0" applyNumberFormat="1" applyFont="1" applyAlignment="1">
      <alignment/>
    </xf>
    <xf numFmtId="49" fontId="23" fillId="0" borderId="0" xfId="0" applyNumberFormat="1" applyFont="1" applyAlignment="1">
      <alignment horizontal="center"/>
    </xf>
    <xf numFmtId="49" fontId="23" fillId="0" borderId="0" xfId="0" applyNumberFormat="1" applyFont="1" applyAlignment="1">
      <alignment horizontal="right"/>
    </xf>
    <xf numFmtId="49" fontId="14" fillId="0" borderId="2" xfId="0" applyNumberFormat="1" applyFont="1" applyFill="1" applyBorder="1" applyAlignment="1">
      <alignment horizontal="center" wrapText="1"/>
    </xf>
    <xf numFmtId="49" fontId="12" fillId="0" borderId="1" xfId="0" applyNumberFormat="1" applyFont="1" applyFill="1" applyBorder="1" applyAlignment="1">
      <alignment horizontal="left" wrapText="1"/>
    </xf>
    <xf numFmtId="165" fontId="17" fillId="0" borderId="1" xfId="0" applyNumberFormat="1" applyFont="1" applyFill="1" applyBorder="1" applyAlignment="1">
      <alignment horizontal="right" wrapText="1"/>
    </xf>
    <xf numFmtId="49" fontId="17" fillId="0" borderId="2" xfId="0" applyNumberFormat="1" applyFont="1" applyFill="1" applyBorder="1" applyAlignment="1">
      <alignment horizontal="left" wrapText="1"/>
    </xf>
    <xf numFmtId="49" fontId="14" fillId="0" borderId="3" xfId="0" applyNumberFormat="1" applyFont="1" applyFill="1" applyBorder="1" applyAlignment="1">
      <alignment horizontal="left" wrapText="1"/>
    </xf>
    <xf numFmtId="49" fontId="22" fillId="2" borderId="4" xfId="0" applyNumberFormat="1" applyFont="1" applyFill="1" applyBorder="1" applyAlignment="1">
      <alignment horizontal="left" vertical="top" wrapText="1"/>
    </xf>
    <xf numFmtId="165" fontId="21" fillId="2" borderId="4" xfId="0" applyNumberFormat="1" applyFont="1" applyFill="1" applyBorder="1" applyAlignment="1">
      <alignment horizontal="right" wrapText="1"/>
    </xf>
    <xf numFmtId="49" fontId="14" fillId="0" borderId="2" xfId="0" applyNumberFormat="1" applyFont="1" applyFill="1" applyBorder="1" applyAlignment="1">
      <alignment horizontal="left" vertical="top" wrapText="1"/>
    </xf>
    <xf numFmtId="49" fontId="14" fillId="0" borderId="5" xfId="0" applyNumberFormat="1" applyFont="1" applyFill="1" applyBorder="1" applyAlignment="1">
      <alignment horizontal="left" vertical="top" wrapText="1"/>
    </xf>
    <xf numFmtId="165" fontId="14" fillId="0" borderId="6" xfId="0" applyNumberFormat="1" applyFont="1" applyFill="1" applyBorder="1" applyAlignment="1">
      <alignment horizontal="right" wrapText="1"/>
    </xf>
    <xf numFmtId="165" fontId="16" fillId="0" borderId="3" xfId="0" applyNumberFormat="1" applyFont="1" applyFill="1" applyBorder="1" applyAlignment="1">
      <alignment horizontal="right" wrapText="1"/>
    </xf>
    <xf numFmtId="49" fontId="1" fillId="0" borderId="3" xfId="0" applyNumberFormat="1" applyFont="1" applyFill="1" applyBorder="1" applyAlignment="1">
      <alignment horizontal="left" wrapText="1"/>
    </xf>
    <xf numFmtId="49" fontId="3" fillId="0" borderId="7" xfId="0" applyNumberFormat="1" applyFont="1" applyFill="1" applyBorder="1" applyAlignment="1">
      <alignment horizontal="left" wrapText="1"/>
    </xf>
    <xf numFmtId="49" fontId="3" fillId="0" borderId="3" xfId="0" applyNumberFormat="1" applyFont="1" applyFill="1" applyBorder="1" applyAlignment="1">
      <alignment horizontal="left" wrapText="1"/>
    </xf>
    <xf numFmtId="49" fontId="14" fillId="0" borderId="8" xfId="0" applyNumberFormat="1" applyFont="1" applyFill="1" applyBorder="1" applyAlignment="1">
      <alignment horizontal="left" vertical="top" wrapText="1"/>
    </xf>
    <xf numFmtId="49" fontId="1" fillId="0" borderId="5" xfId="0" applyNumberFormat="1" applyFont="1" applyFill="1" applyBorder="1" applyAlignment="1">
      <alignment horizontal="left" wrapText="1"/>
    </xf>
    <xf numFmtId="49" fontId="14" fillId="0" borderId="6" xfId="0" applyNumberFormat="1" applyFont="1" applyFill="1" applyBorder="1" applyAlignment="1">
      <alignment horizontal="left" vertical="top" wrapText="1"/>
    </xf>
    <xf numFmtId="49" fontId="1" fillId="0" borderId="6" xfId="0" applyNumberFormat="1" applyFont="1" applyFill="1" applyBorder="1" applyAlignment="1">
      <alignment horizontal="left" wrapText="1"/>
    </xf>
    <xf numFmtId="49" fontId="3" fillId="0" borderId="7" xfId="0" applyNumberFormat="1" applyFont="1" applyFill="1" applyBorder="1" applyAlignment="1">
      <alignment horizontal="left" wrapText="1"/>
    </xf>
    <xf numFmtId="49" fontId="3" fillId="0" borderId="3" xfId="0" applyNumberFormat="1" applyFont="1" applyFill="1" applyBorder="1" applyAlignment="1">
      <alignment horizontal="left" wrapText="1"/>
    </xf>
    <xf numFmtId="49" fontId="20" fillId="2" borderId="4" xfId="0" applyNumberFormat="1" applyFont="1" applyFill="1" applyBorder="1" applyAlignment="1">
      <alignment horizontal="left" vertical="top"/>
    </xf>
    <xf numFmtId="165" fontId="13" fillId="3" borderId="9" xfId="0" applyNumberFormat="1" applyFont="1" applyFill="1" applyBorder="1" applyAlignment="1">
      <alignment horizontal="right" wrapText="1"/>
    </xf>
    <xf numFmtId="49" fontId="12" fillId="0" borderId="3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left" wrapText="1"/>
    </xf>
    <xf numFmtId="49" fontId="3" fillId="0" borderId="6" xfId="0" applyNumberFormat="1" applyFont="1" applyFill="1" applyBorder="1" applyAlignment="1">
      <alignment horizontal="left" wrapText="1"/>
    </xf>
    <xf numFmtId="49" fontId="12" fillId="0" borderId="7" xfId="0" applyNumberFormat="1" applyFont="1" applyFill="1" applyBorder="1" applyAlignment="1">
      <alignment horizontal="center" wrapText="1"/>
    </xf>
    <xf numFmtId="49" fontId="14" fillId="0" borderId="11" xfId="0" applyNumberFormat="1" applyFont="1" applyFill="1" applyBorder="1" applyAlignment="1">
      <alignment horizontal="center" wrapText="1"/>
    </xf>
    <xf numFmtId="165" fontId="17" fillId="0" borderId="11" xfId="0" applyNumberFormat="1" applyFont="1" applyFill="1" applyBorder="1" applyAlignment="1">
      <alignment horizontal="right" wrapText="1"/>
    </xf>
    <xf numFmtId="49" fontId="14" fillId="0" borderId="1" xfId="0" applyNumberFormat="1" applyFont="1" applyFill="1" applyBorder="1" applyAlignment="1">
      <alignment horizontal="center" wrapText="1"/>
    </xf>
    <xf numFmtId="49" fontId="12" fillId="0" borderId="1" xfId="0" applyNumberFormat="1" applyFont="1" applyFill="1" applyBorder="1" applyAlignment="1">
      <alignment horizontal="center" wrapText="1"/>
    </xf>
    <xf numFmtId="49" fontId="12" fillId="0" borderId="5" xfId="0" applyNumberFormat="1" applyFont="1" applyFill="1" applyBorder="1" applyAlignment="1">
      <alignment horizontal="center" wrapText="1"/>
    </xf>
    <xf numFmtId="49" fontId="12" fillId="0" borderId="12" xfId="0" applyNumberFormat="1" applyFont="1" applyFill="1" applyBorder="1" applyAlignment="1">
      <alignment horizontal="center" vertical="top" wrapText="1"/>
    </xf>
    <xf numFmtId="49" fontId="18" fillId="0" borderId="12" xfId="0" applyNumberFormat="1" applyFont="1" applyFill="1" applyBorder="1" applyAlignment="1">
      <alignment horizontal="center" wrapText="1"/>
    </xf>
    <xf numFmtId="49" fontId="17" fillId="0" borderId="3" xfId="0" applyNumberFormat="1" applyFont="1" applyFill="1" applyBorder="1" applyAlignment="1">
      <alignment horizontal="center" wrapText="1"/>
    </xf>
    <xf numFmtId="49" fontId="12" fillId="0" borderId="6" xfId="0" applyNumberFormat="1" applyFont="1" applyFill="1" applyBorder="1" applyAlignment="1">
      <alignment horizontal="center" wrapText="1"/>
    </xf>
    <xf numFmtId="49" fontId="18" fillId="0" borderId="6" xfId="0" applyNumberFormat="1" applyFont="1" applyFill="1" applyBorder="1" applyAlignment="1">
      <alignment horizontal="center" wrapText="1"/>
    </xf>
    <xf numFmtId="49" fontId="18" fillId="0" borderId="7" xfId="0" applyNumberFormat="1" applyFont="1" applyFill="1" applyBorder="1" applyAlignment="1">
      <alignment horizontal="center" wrapText="1"/>
    </xf>
    <xf numFmtId="49" fontId="12" fillId="0" borderId="7" xfId="0" applyNumberFormat="1" applyFont="1" applyFill="1" applyBorder="1" applyAlignment="1">
      <alignment horizontal="center" vertical="top" wrapText="1"/>
    </xf>
    <xf numFmtId="49" fontId="18" fillId="0" borderId="10" xfId="0" applyNumberFormat="1" applyFont="1" applyFill="1" applyBorder="1" applyAlignment="1">
      <alignment horizontal="center" wrapText="1"/>
    </xf>
    <xf numFmtId="49" fontId="18" fillId="0" borderId="13" xfId="0" applyNumberFormat="1" applyFont="1" applyFill="1" applyBorder="1" applyAlignment="1">
      <alignment horizontal="center" wrapText="1"/>
    </xf>
    <xf numFmtId="49" fontId="12" fillId="0" borderId="12" xfId="0" applyNumberFormat="1" applyFont="1" applyFill="1" applyBorder="1" applyAlignment="1">
      <alignment horizontal="center" wrapText="1"/>
    </xf>
    <xf numFmtId="49" fontId="3" fillId="0" borderId="12" xfId="0" applyNumberFormat="1" applyFont="1" applyFill="1" applyBorder="1" applyAlignment="1">
      <alignment horizontal="left" wrapText="1"/>
    </xf>
    <xf numFmtId="49" fontId="17" fillId="0" borderId="1" xfId="0" applyNumberFormat="1" applyFont="1" applyFill="1" applyBorder="1" applyAlignment="1">
      <alignment horizontal="left" wrapText="1"/>
    </xf>
    <xf numFmtId="49" fontId="17" fillId="0" borderId="1" xfId="0" applyNumberFormat="1" applyFont="1" applyFill="1" applyBorder="1" applyAlignment="1">
      <alignment horizontal="center" wrapText="1"/>
    </xf>
    <xf numFmtId="49" fontId="22" fillId="0" borderId="4" xfId="0" applyNumberFormat="1" applyFont="1" applyFill="1" applyBorder="1" applyAlignment="1">
      <alignment horizontal="left" vertical="top" wrapText="1"/>
    </xf>
    <xf numFmtId="165" fontId="12" fillId="0" borderId="11" xfId="0" applyNumberFormat="1" applyFont="1" applyFill="1" applyBorder="1" applyAlignment="1">
      <alignment horizontal="right" wrapText="1"/>
    </xf>
    <xf numFmtId="165" fontId="12" fillId="0" borderId="1" xfId="0" applyNumberFormat="1" applyFont="1" applyFill="1" applyBorder="1" applyAlignment="1">
      <alignment horizontal="right" wrapText="1"/>
    </xf>
    <xf numFmtId="165" fontId="17" fillId="0" borderId="3" xfId="0" applyNumberFormat="1" applyFont="1" applyFill="1" applyBorder="1" applyAlignment="1">
      <alignment horizontal="right" wrapText="1"/>
    </xf>
    <xf numFmtId="49" fontId="12" fillId="0" borderId="3" xfId="0" applyNumberFormat="1" applyFont="1" applyFill="1" applyBorder="1" applyAlignment="1">
      <alignment horizontal="center" wrapText="1"/>
    </xf>
    <xf numFmtId="49" fontId="12" fillId="0" borderId="6" xfId="0" applyNumberFormat="1" applyFont="1" applyFill="1" applyBorder="1" applyAlignment="1">
      <alignment horizontal="center" wrapText="1"/>
    </xf>
    <xf numFmtId="49" fontId="3" fillId="0" borderId="13" xfId="0" applyNumberFormat="1" applyFont="1" applyFill="1" applyBorder="1" applyAlignment="1">
      <alignment horizontal="left" wrapText="1"/>
    </xf>
    <xf numFmtId="49" fontId="12" fillId="0" borderId="13" xfId="0" applyNumberFormat="1" applyFont="1" applyFill="1" applyBorder="1" applyAlignment="1">
      <alignment horizontal="center" wrapText="1"/>
    </xf>
    <xf numFmtId="165" fontId="12" fillId="0" borderId="13" xfId="0" applyNumberFormat="1" applyFont="1" applyFill="1" applyBorder="1" applyAlignment="1">
      <alignment horizontal="right" wrapText="1"/>
    </xf>
    <xf numFmtId="49" fontId="1" fillId="0" borderId="5" xfId="0" applyNumberFormat="1" applyFont="1" applyFill="1" applyBorder="1" applyAlignment="1">
      <alignment horizontal="center" vertical="top" wrapText="1"/>
    </xf>
    <xf numFmtId="49" fontId="1" fillId="0" borderId="6" xfId="0" applyNumberFormat="1" applyFont="1" applyFill="1" applyBorder="1" applyAlignment="1">
      <alignment horizontal="center" wrapText="1"/>
    </xf>
    <xf numFmtId="49" fontId="1" fillId="0" borderId="11" xfId="0" applyNumberFormat="1" applyFont="1" applyFill="1" applyBorder="1" applyAlignment="1">
      <alignment horizontal="center" vertical="top" wrapText="1"/>
    </xf>
    <xf numFmtId="49" fontId="17" fillId="0" borderId="3" xfId="0" applyNumberFormat="1" applyFont="1" applyFill="1" applyBorder="1" applyAlignment="1">
      <alignment horizontal="left" wrapText="1"/>
    </xf>
    <xf numFmtId="49" fontId="18" fillId="0" borderId="11" xfId="0" applyNumberFormat="1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 vertical="top" wrapText="1"/>
    </xf>
    <xf numFmtId="49" fontId="1" fillId="0" borderId="3" xfId="0" applyNumberFormat="1" applyFont="1" applyFill="1" applyBorder="1" applyAlignment="1">
      <alignment horizontal="center" vertical="top" wrapText="1"/>
    </xf>
    <xf numFmtId="49" fontId="12" fillId="0" borderId="1" xfId="0" applyNumberFormat="1" applyFont="1" applyFill="1" applyBorder="1" applyAlignment="1">
      <alignment horizontal="center" vertical="top" wrapText="1"/>
    </xf>
    <xf numFmtId="49" fontId="12" fillId="0" borderId="13" xfId="0" applyNumberFormat="1" applyFont="1" applyFill="1" applyBorder="1" applyAlignment="1">
      <alignment horizontal="center" wrapText="1"/>
    </xf>
    <xf numFmtId="49" fontId="12" fillId="0" borderId="7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left" wrapText="1"/>
    </xf>
    <xf numFmtId="49" fontId="9" fillId="0" borderId="13" xfId="0" applyNumberFormat="1" applyFont="1" applyFill="1" applyBorder="1" applyAlignment="1">
      <alignment horizontal="left" wrapText="1"/>
    </xf>
    <xf numFmtId="49" fontId="12" fillId="0" borderId="3" xfId="0" applyNumberFormat="1" applyFont="1" applyFill="1" applyBorder="1" applyAlignment="1">
      <alignment horizontal="left" wrapText="1"/>
    </xf>
    <xf numFmtId="49" fontId="25" fillId="0" borderId="10" xfId="0" applyNumberFormat="1" applyFont="1" applyFill="1" applyBorder="1" applyAlignment="1">
      <alignment horizontal="center" wrapText="1"/>
    </xf>
    <xf numFmtId="49" fontId="27" fillId="0" borderId="14" xfId="0" applyNumberFormat="1" applyFont="1" applyFill="1" applyBorder="1" applyAlignment="1">
      <alignment horizontal="center" wrapText="1"/>
    </xf>
    <xf numFmtId="165" fontId="26" fillId="0" borderId="14" xfId="0" applyNumberFormat="1" applyFont="1" applyFill="1" applyBorder="1" applyAlignment="1">
      <alignment horizontal="right" wrapText="1"/>
    </xf>
    <xf numFmtId="49" fontId="21" fillId="0" borderId="1" xfId="0" applyNumberFormat="1" applyFont="1" applyFill="1" applyBorder="1" applyAlignment="1">
      <alignment horizontal="center" wrapText="1"/>
    </xf>
    <xf numFmtId="165" fontId="21" fillId="0" borderId="1" xfId="0" applyNumberFormat="1" applyFont="1" applyFill="1" applyBorder="1" applyAlignment="1">
      <alignment horizontal="right" wrapText="1"/>
    </xf>
    <xf numFmtId="49" fontId="3" fillId="0" borderId="12" xfId="0" applyNumberFormat="1" applyFont="1" applyFill="1" applyBorder="1" applyAlignment="1">
      <alignment horizontal="left" wrapText="1"/>
    </xf>
    <xf numFmtId="49" fontId="1" fillId="0" borderId="13" xfId="0" applyNumberFormat="1" applyFont="1" applyFill="1" applyBorder="1" applyAlignment="1">
      <alignment horizontal="center" wrapText="1"/>
    </xf>
    <xf numFmtId="49" fontId="14" fillId="0" borderId="7" xfId="0" applyNumberFormat="1" applyFont="1" applyFill="1" applyBorder="1" applyAlignment="1">
      <alignment horizontal="left" wrapText="1"/>
    </xf>
    <xf numFmtId="49" fontId="1" fillId="0" borderId="7" xfId="0" applyNumberFormat="1" applyFont="1" applyFill="1" applyBorder="1" applyAlignment="1">
      <alignment horizontal="left" wrapText="1"/>
    </xf>
    <xf numFmtId="49" fontId="1" fillId="0" borderId="6" xfId="0" applyNumberFormat="1" applyFont="1" applyFill="1" applyBorder="1" applyAlignment="1">
      <alignment horizontal="left" wrapText="1"/>
    </xf>
    <xf numFmtId="49" fontId="1" fillId="0" borderId="13" xfId="0" applyNumberFormat="1" applyFont="1" applyFill="1" applyBorder="1" applyAlignment="1">
      <alignment horizontal="left" wrapText="1"/>
    </xf>
    <xf numFmtId="49" fontId="25" fillId="0" borderId="12" xfId="0" applyNumberFormat="1" applyFont="1" applyFill="1" applyBorder="1" applyAlignment="1">
      <alignment horizontal="center" wrapText="1"/>
    </xf>
    <xf numFmtId="165" fontId="24" fillId="0" borderId="13" xfId="0" applyNumberFormat="1" applyFont="1" applyFill="1" applyBorder="1" applyAlignment="1">
      <alignment horizontal="right" wrapText="1"/>
    </xf>
    <xf numFmtId="165" fontId="17" fillId="0" borderId="13" xfId="0" applyNumberFormat="1" applyFont="1" applyFill="1" applyBorder="1" applyAlignment="1">
      <alignment horizontal="right" wrapText="1"/>
    </xf>
    <xf numFmtId="49" fontId="12" fillId="0" borderId="15" xfId="0" applyNumberFormat="1" applyFont="1" applyFill="1" applyBorder="1" applyAlignment="1">
      <alignment horizontal="left" wrapText="1"/>
    </xf>
    <xf numFmtId="49" fontId="1" fillId="0" borderId="15" xfId="0" applyNumberFormat="1" applyFont="1" applyFill="1" applyBorder="1" applyAlignment="1">
      <alignment horizontal="center" wrapText="1"/>
    </xf>
    <xf numFmtId="165" fontId="21" fillId="0" borderId="15" xfId="0" applyNumberFormat="1" applyFont="1" applyFill="1" applyBorder="1" applyAlignment="1">
      <alignment horizontal="right" wrapText="1"/>
    </xf>
    <xf numFmtId="49" fontId="12" fillId="0" borderId="15" xfId="0" applyNumberFormat="1" applyFont="1" applyFill="1" applyBorder="1" applyAlignment="1">
      <alignment horizontal="center" wrapText="1"/>
    </xf>
    <xf numFmtId="49" fontId="12" fillId="0" borderId="15" xfId="0" applyNumberFormat="1" applyFont="1" applyFill="1" applyBorder="1" applyAlignment="1">
      <alignment horizontal="center" vertical="top" wrapText="1"/>
    </xf>
    <xf numFmtId="165" fontId="12" fillId="0" borderId="15" xfId="0" applyNumberFormat="1" applyFont="1" applyFill="1" applyBorder="1" applyAlignment="1">
      <alignment horizontal="right" wrapText="1"/>
    </xf>
    <xf numFmtId="49" fontId="9" fillId="0" borderId="14" xfId="0" applyNumberFormat="1" applyFont="1" applyFill="1" applyBorder="1" applyAlignment="1">
      <alignment horizontal="left" wrapText="1"/>
    </xf>
    <xf numFmtId="49" fontId="18" fillId="0" borderId="7" xfId="0" applyNumberFormat="1" applyFont="1" applyFill="1" applyBorder="1" applyAlignment="1">
      <alignment horizontal="center" wrapText="1"/>
    </xf>
    <xf numFmtId="49" fontId="18" fillId="0" borderId="10" xfId="0" applyNumberFormat="1" applyFont="1" applyFill="1" applyBorder="1" applyAlignment="1">
      <alignment horizontal="center" wrapText="1"/>
    </xf>
    <xf numFmtId="49" fontId="3" fillId="0" borderId="11" xfId="0" applyNumberFormat="1" applyFont="1" applyFill="1" applyBorder="1" applyAlignment="1">
      <alignment horizontal="left" wrapText="1"/>
    </xf>
    <xf numFmtId="49" fontId="17" fillId="0" borderId="1" xfId="0" applyNumberFormat="1" applyFont="1" applyFill="1" applyBorder="1" applyAlignment="1">
      <alignment horizontal="left" wrapText="1"/>
    </xf>
    <xf numFmtId="49" fontId="9" fillId="0" borderId="3" xfId="0" applyNumberFormat="1" applyFont="1" applyFill="1" applyBorder="1" applyAlignment="1">
      <alignment horizontal="left" wrapText="1"/>
    </xf>
    <xf numFmtId="49" fontId="27" fillId="0" borderId="3" xfId="0" applyNumberFormat="1" applyFont="1" applyFill="1" applyBorder="1" applyAlignment="1">
      <alignment horizontal="center" wrapText="1"/>
    </xf>
    <xf numFmtId="165" fontId="26" fillId="0" borderId="3" xfId="0" applyNumberFormat="1" applyFont="1" applyFill="1" applyBorder="1" applyAlignment="1">
      <alignment horizontal="right" wrapText="1"/>
    </xf>
    <xf numFmtId="165" fontId="12" fillId="0" borderId="3" xfId="0" applyNumberFormat="1" applyFont="1" applyFill="1" applyBorder="1" applyAlignment="1">
      <alignment horizontal="right" wrapText="1"/>
    </xf>
    <xf numFmtId="49" fontId="18" fillId="0" borderId="3" xfId="0" applyNumberFormat="1" applyFont="1" applyFill="1" applyBorder="1" applyAlignment="1">
      <alignment horizontal="center" wrapText="1"/>
    </xf>
    <xf numFmtId="165" fontId="25" fillId="0" borderId="3" xfId="0" applyNumberFormat="1" applyFont="1" applyFill="1" applyBorder="1" applyAlignment="1">
      <alignment horizontal="right" wrapText="1"/>
    </xf>
    <xf numFmtId="165" fontId="24" fillId="0" borderId="3" xfId="0" applyNumberFormat="1" applyFont="1" applyFill="1" applyBorder="1" applyAlignment="1">
      <alignment horizontal="right" wrapText="1"/>
    </xf>
    <xf numFmtId="165" fontId="12" fillId="0" borderId="6" xfId="0" applyNumberFormat="1" applyFont="1" applyFill="1" applyBorder="1" applyAlignment="1">
      <alignment horizontal="right" wrapText="1"/>
    </xf>
    <xf numFmtId="49" fontId="12" fillId="0" borderId="11" xfId="0" applyNumberFormat="1" applyFont="1" applyFill="1" applyBorder="1" applyAlignment="1">
      <alignment horizontal="center" wrapText="1"/>
    </xf>
    <xf numFmtId="49" fontId="1" fillId="0" borderId="3" xfId="0" applyNumberFormat="1" applyFont="1" applyFill="1" applyBorder="1" applyAlignment="1">
      <alignment horizontal="left" wrapText="1"/>
    </xf>
    <xf numFmtId="49" fontId="12" fillId="0" borderId="16" xfId="0" applyNumberFormat="1" applyFont="1" applyFill="1" applyBorder="1" applyAlignment="1">
      <alignment horizontal="center"/>
    </xf>
    <xf numFmtId="49" fontId="18" fillId="0" borderId="12" xfId="0" applyNumberFormat="1" applyFont="1" applyFill="1" applyBorder="1" applyAlignment="1">
      <alignment horizontal="center" wrapText="1"/>
    </xf>
    <xf numFmtId="49" fontId="9" fillId="0" borderId="3" xfId="0" applyNumberFormat="1" applyFont="1" applyFill="1" applyBorder="1" applyAlignment="1">
      <alignment horizontal="left" wrapText="1"/>
    </xf>
    <xf numFmtId="49" fontId="18" fillId="0" borderId="3" xfId="0" applyNumberFormat="1" applyFont="1" applyFill="1" applyBorder="1" applyAlignment="1">
      <alignment horizontal="center" wrapText="1"/>
    </xf>
    <xf numFmtId="49" fontId="18" fillId="0" borderId="17" xfId="0" applyNumberFormat="1" applyFont="1" applyFill="1" applyBorder="1" applyAlignment="1">
      <alignment horizontal="center" wrapText="1"/>
    </xf>
    <xf numFmtId="49" fontId="1" fillId="0" borderId="11" xfId="0" applyNumberFormat="1" applyFont="1" applyFill="1" applyBorder="1" applyAlignment="1">
      <alignment horizontal="left" wrapText="1"/>
    </xf>
    <xf numFmtId="49" fontId="3" fillId="0" borderId="17" xfId="0" applyNumberFormat="1" applyFont="1" applyFill="1" applyBorder="1" applyAlignment="1">
      <alignment horizontal="left" wrapText="1"/>
    </xf>
    <xf numFmtId="49" fontId="3" fillId="0" borderId="7" xfId="0" applyNumberFormat="1" applyFont="1" applyFill="1" applyBorder="1" applyAlignment="1">
      <alignment horizontal="center" wrapText="1"/>
    </xf>
    <xf numFmtId="165" fontId="25" fillId="0" borderId="7" xfId="0" applyNumberFormat="1" applyFont="1" applyFill="1" applyBorder="1" applyAlignment="1">
      <alignment horizontal="right" wrapText="1"/>
    </xf>
    <xf numFmtId="49" fontId="1" fillId="0" borderId="11" xfId="0" applyNumberFormat="1" applyFont="1" applyFill="1" applyBorder="1" applyAlignment="1">
      <alignment horizontal="left" wrapText="1"/>
    </xf>
    <xf numFmtId="49" fontId="18" fillId="0" borderId="18" xfId="0" applyNumberFormat="1" applyFont="1" applyFill="1" applyBorder="1" applyAlignment="1">
      <alignment horizontal="center" wrapText="1"/>
    </xf>
    <xf numFmtId="49" fontId="3" fillId="0" borderId="3" xfId="0" applyNumberFormat="1" applyFont="1" applyFill="1" applyBorder="1" applyAlignment="1">
      <alignment vertical="center" wrapText="1"/>
    </xf>
    <xf numFmtId="49" fontId="12" fillId="0" borderId="19" xfId="0" applyNumberFormat="1" applyFont="1" applyFill="1" applyBorder="1" applyAlignment="1">
      <alignment horizontal="center"/>
    </xf>
    <xf numFmtId="49" fontId="12" fillId="0" borderId="20" xfId="0" applyNumberFormat="1" applyFont="1" applyFill="1" applyBorder="1" applyAlignment="1">
      <alignment horizontal="center"/>
    </xf>
    <xf numFmtId="49" fontId="12" fillId="0" borderId="21" xfId="0" applyNumberFormat="1" applyFont="1" applyFill="1" applyBorder="1" applyAlignment="1">
      <alignment horizontal="center"/>
    </xf>
    <xf numFmtId="49" fontId="28" fillId="0" borderId="5" xfId="0" applyNumberFormat="1" applyFont="1" applyFill="1" applyBorder="1" applyAlignment="1">
      <alignment horizontal="center" vertical="top" wrapText="1"/>
    </xf>
    <xf numFmtId="167" fontId="28" fillId="0" borderId="6" xfId="0" applyNumberFormat="1" applyFont="1" applyFill="1" applyBorder="1" applyAlignment="1">
      <alignment horizontal="center" wrapText="1"/>
    </xf>
    <xf numFmtId="165" fontId="28" fillId="0" borderId="11" xfId="0" applyNumberFormat="1" applyFont="1" applyFill="1" applyBorder="1" applyAlignment="1">
      <alignment horizontal="right" wrapText="1"/>
    </xf>
    <xf numFmtId="165" fontId="24" fillId="0" borderId="7" xfId="0" applyNumberFormat="1" applyFont="1" applyFill="1" applyBorder="1" applyAlignment="1">
      <alignment horizontal="right" wrapText="1"/>
    </xf>
    <xf numFmtId="165" fontId="18" fillId="0" borderId="12" xfId="0" applyNumberFormat="1" applyFont="1" applyFill="1" applyBorder="1" applyAlignment="1">
      <alignment horizontal="right" wrapText="1"/>
    </xf>
    <xf numFmtId="165" fontId="18" fillId="0" borderId="3" xfId="0" applyNumberFormat="1" applyFont="1" applyFill="1" applyBorder="1" applyAlignment="1">
      <alignment horizontal="right" wrapText="1"/>
    </xf>
    <xf numFmtId="165" fontId="24" fillId="0" borderId="3" xfId="0" applyNumberFormat="1" applyFont="1" applyFill="1" applyBorder="1" applyAlignment="1">
      <alignment horizontal="right" wrapText="1"/>
    </xf>
    <xf numFmtId="165" fontId="18" fillId="0" borderId="18" xfId="0" applyNumberFormat="1" applyFont="1" applyFill="1" applyBorder="1" applyAlignment="1">
      <alignment horizontal="right" wrapText="1"/>
    </xf>
    <xf numFmtId="49" fontId="18" fillId="0" borderId="11" xfId="0" applyNumberFormat="1" applyFont="1" applyFill="1" applyBorder="1" applyAlignment="1">
      <alignment horizontal="center" wrapText="1"/>
    </xf>
    <xf numFmtId="165" fontId="18" fillId="0" borderId="11" xfId="0" applyNumberFormat="1" applyFont="1" applyFill="1" applyBorder="1" applyAlignment="1">
      <alignment horizontal="right" wrapText="1"/>
    </xf>
    <xf numFmtId="49" fontId="18" fillId="0" borderId="22" xfId="0" applyNumberFormat="1" applyFont="1" applyFill="1" applyBorder="1" applyAlignment="1">
      <alignment horizontal="center" wrapText="1"/>
    </xf>
    <xf numFmtId="165" fontId="18" fillId="0" borderId="22" xfId="0" applyNumberFormat="1" applyFont="1" applyFill="1" applyBorder="1" applyAlignment="1">
      <alignment horizontal="right" wrapText="1"/>
    </xf>
    <xf numFmtId="49" fontId="12" fillId="0" borderId="3" xfId="0" applyNumberFormat="1" applyFont="1" applyFill="1" applyBorder="1" applyAlignment="1">
      <alignment horizontal="center" vertical="top" wrapText="1"/>
    </xf>
    <xf numFmtId="49" fontId="12" fillId="0" borderId="6" xfId="0" applyNumberFormat="1" applyFont="1" applyFill="1" applyBorder="1" applyAlignment="1">
      <alignment horizontal="center" vertical="top" wrapText="1"/>
    </xf>
    <xf numFmtId="165" fontId="18" fillId="0" borderId="7" xfId="0" applyNumberFormat="1" applyFont="1" applyFill="1" applyBorder="1" applyAlignment="1">
      <alignment horizontal="right" wrapText="1"/>
    </xf>
    <xf numFmtId="165" fontId="18" fillId="0" borderId="17" xfId="0" applyNumberFormat="1" applyFont="1" applyFill="1" applyBorder="1" applyAlignment="1">
      <alignment horizontal="right" wrapText="1"/>
    </xf>
    <xf numFmtId="49" fontId="3" fillId="0" borderId="10" xfId="0" applyNumberFormat="1" applyFont="1" applyFill="1" applyBorder="1" applyAlignment="1">
      <alignment horizontal="left" vertical="center" wrapText="1"/>
    </xf>
    <xf numFmtId="165" fontId="18" fillId="0" borderId="10" xfId="0" applyNumberFormat="1" applyFont="1" applyFill="1" applyBorder="1" applyAlignment="1">
      <alignment horizontal="right" wrapText="1"/>
    </xf>
    <xf numFmtId="49" fontId="18" fillId="0" borderId="13" xfId="0" applyNumberFormat="1" applyFont="1" applyFill="1" applyBorder="1" applyAlignment="1">
      <alignment horizontal="center" wrapText="1"/>
    </xf>
    <xf numFmtId="165" fontId="18" fillId="0" borderId="13" xfId="0" applyNumberFormat="1" applyFont="1" applyFill="1" applyBorder="1" applyAlignment="1">
      <alignment horizontal="right" wrapText="1"/>
    </xf>
    <xf numFmtId="49" fontId="3" fillId="0" borderId="2" xfId="0" applyNumberFormat="1" applyFont="1" applyFill="1" applyBorder="1" applyAlignment="1">
      <alignment vertical="center" wrapText="1"/>
    </xf>
    <xf numFmtId="49" fontId="18" fillId="0" borderId="2" xfId="0" applyNumberFormat="1" applyFont="1" applyFill="1" applyBorder="1" applyAlignment="1">
      <alignment horizontal="center" wrapText="1"/>
    </xf>
    <xf numFmtId="165" fontId="18" fillId="0" borderId="2" xfId="0" applyNumberFormat="1" applyFont="1" applyFill="1" applyBorder="1" applyAlignment="1">
      <alignment horizontal="right" wrapText="1"/>
    </xf>
    <xf numFmtId="165" fontId="25" fillId="0" borderId="3" xfId="0" applyNumberFormat="1" applyFont="1" applyFill="1" applyBorder="1" applyAlignment="1">
      <alignment horizontal="right" wrapText="1"/>
    </xf>
    <xf numFmtId="165" fontId="25" fillId="0" borderId="7" xfId="0" applyNumberFormat="1" applyFont="1" applyFill="1" applyBorder="1" applyAlignment="1">
      <alignment horizontal="right" wrapText="1"/>
    </xf>
    <xf numFmtId="49" fontId="3" fillId="0" borderId="11" xfId="0" applyNumberFormat="1" applyFont="1" applyFill="1" applyBorder="1" applyAlignment="1">
      <alignment horizontal="center" wrapText="1"/>
    </xf>
    <xf numFmtId="165" fontId="25" fillId="0" borderId="11" xfId="0" applyNumberFormat="1" applyFont="1" applyFill="1" applyBorder="1" applyAlignment="1">
      <alignment horizontal="right" wrapText="1"/>
    </xf>
    <xf numFmtId="165" fontId="17" fillId="0" borderId="4" xfId="0" applyNumberFormat="1" applyFont="1" applyFill="1" applyBorder="1" applyAlignment="1">
      <alignment horizontal="right" wrapText="1"/>
    </xf>
    <xf numFmtId="165" fontId="17" fillId="0" borderId="2" xfId="0" applyNumberFormat="1" applyFont="1" applyFill="1" applyBorder="1" applyAlignment="1">
      <alignment horizontal="right" wrapText="1"/>
    </xf>
    <xf numFmtId="165" fontId="17" fillId="0" borderId="6" xfId="0" applyNumberFormat="1" applyFont="1" applyFill="1" applyBorder="1" applyAlignment="1">
      <alignment horizontal="right" wrapText="1"/>
    </xf>
    <xf numFmtId="165" fontId="11" fillId="0" borderId="3" xfId="0" applyNumberFormat="1" applyFont="1" applyFill="1" applyBorder="1" applyAlignment="1">
      <alignment horizontal="right" wrapText="1"/>
    </xf>
    <xf numFmtId="49" fontId="24" fillId="0" borderId="7" xfId="0" applyNumberFormat="1" applyFont="1" applyFill="1" applyBorder="1" applyAlignment="1">
      <alignment horizontal="center" wrapText="1"/>
    </xf>
    <xf numFmtId="165" fontId="11" fillId="0" borderId="7" xfId="0" applyNumberFormat="1" applyFont="1" applyFill="1" applyBorder="1" applyAlignment="1">
      <alignment horizontal="right" wrapText="1"/>
    </xf>
    <xf numFmtId="49" fontId="24" fillId="0" borderId="10" xfId="0" applyNumberFormat="1" applyFont="1" applyFill="1" applyBorder="1" applyAlignment="1">
      <alignment horizontal="center" wrapText="1"/>
    </xf>
    <xf numFmtId="165" fontId="24" fillId="0" borderId="10" xfId="0" applyNumberFormat="1" applyFont="1" applyFill="1" applyBorder="1" applyAlignment="1">
      <alignment horizontal="right" wrapText="1"/>
    </xf>
    <xf numFmtId="165" fontId="11" fillId="0" borderId="10" xfId="0" applyNumberFormat="1" applyFont="1" applyFill="1" applyBorder="1" applyAlignment="1">
      <alignment horizontal="right" wrapText="1"/>
    </xf>
    <xf numFmtId="165" fontId="5" fillId="0" borderId="0" xfId="0" applyNumberFormat="1" applyFont="1" applyAlignment="1">
      <alignment/>
    </xf>
    <xf numFmtId="49" fontId="12" fillId="0" borderId="23" xfId="0" applyNumberFormat="1" applyFont="1" applyFill="1" applyBorder="1" applyAlignment="1">
      <alignment horizontal="center"/>
    </xf>
    <xf numFmtId="49" fontId="18" fillId="0" borderId="6" xfId="0" applyNumberFormat="1" applyFont="1" applyFill="1" applyBorder="1" applyAlignment="1">
      <alignment horizontal="center" wrapText="1"/>
    </xf>
    <xf numFmtId="49" fontId="3" fillId="0" borderId="6" xfId="0" applyNumberFormat="1" applyFont="1" applyFill="1" applyBorder="1" applyAlignment="1">
      <alignment horizontal="left" wrapText="1"/>
    </xf>
    <xf numFmtId="165" fontId="18" fillId="0" borderId="6" xfId="0" applyNumberFormat="1" applyFont="1" applyFill="1" applyBorder="1" applyAlignment="1">
      <alignment horizontal="right" wrapText="1"/>
    </xf>
    <xf numFmtId="49" fontId="3" fillId="0" borderId="3" xfId="0" applyNumberFormat="1" applyFont="1" applyFill="1" applyBorder="1" applyAlignment="1">
      <alignment vertical="center" wrapText="1"/>
    </xf>
    <xf numFmtId="165" fontId="11" fillId="0" borderId="6" xfId="0" applyNumberFormat="1" applyFont="1" applyFill="1" applyBorder="1" applyAlignment="1">
      <alignment horizontal="right" wrapText="1"/>
    </xf>
    <xf numFmtId="49" fontId="14" fillId="0" borderId="13" xfId="0" applyNumberFormat="1" applyFont="1" applyFill="1" applyBorder="1" applyAlignment="1">
      <alignment horizontal="left" wrapText="1"/>
    </xf>
    <xf numFmtId="165" fontId="24" fillId="0" borderId="17" xfId="0" applyNumberFormat="1" applyFont="1" applyFill="1" applyBorder="1" applyAlignment="1">
      <alignment horizontal="right" wrapText="1"/>
    </xf>
    <xf numFmtId="49" fontId="1" fillId="0" borderId="13" xfId="0" applyNumberFormat="1" applyFont="1" applyFill="1" applyBorder="1" applyAlignment="1">
      <alignment horizontal="left" wrapText="1"/>
    </xf>
    <xf numFmtId="49" fontId="3" fillId="0" borderId="17" xfId="0" applyNumberFormat="1" applyFont="1" applyFill="1" applyBorder="1" applyAlignment="1">
      <alignment wrapText="1"/>
    </xf>
    <xf numFmtId="49" fontId="3" fillId="0" borderId="10" xfId="0" applyNumberFormat="1" applyFont="1" applyFill="1" applyBorder="1" applyAlignment="1">
      <alignment wrapText="1"/>
    </xf>
    <xf numFmtId="165" fontId="18" fillId="0" borderId="7" xfId="0" applyNumberFormat="1" applyFont="1" applyFill="1" applyBorder="1" applyAlignment="1">
      <alignment horizontal="right" vertical="center" wrapText="1"/>
    </xf>
    <xf numFmtId="165" fontId="12" fillId="0" borderId="7" xfId="0" applyNumberFormat="1" applyFont="1" applyFill="1" applyBorder="1" applyAlignment="1">
      <alignment horizontal="left" vertical="center" wrapText="1"/>
    </xf>
    <xf numFmtId="165" fontId="18" fillId="0" borderId="10" xfId="0" applyNumberFormat="1" applyFont="1" applyFill="1" applyBorder="1" applyAlignment="1">
      <alignment horizontal="right" vertical="center" wrapText="1"/>
    </xf>
    <xf numFmtId="165" fontId="12" fillId="0" borderId="10" xfId="0" applyNumberFormat="1" applyFont="1" applyFill="1" applyBorder="1" applyAlignment="1">
      <alignment horizontal="right" vertical="center" wrapText="1"/>
    </xf>
    <xf numFmtId="165" fontId="12" fillId="0" borderId="7" xfId="0" applyNumberFormat="1" applyFont="1" applyFill="1" applyBorder="1" applyAlignment="1">
      <alignment horizontal="right" wrapText="1"/>
    </xf>
    <xf numFmtId="165" fontId="12" fillId="0" borderId="10" xfId="0" applyNumberFormat="1" applyFont="1" applyFill="1" applyBorder="1" applyAlignment="1">
      <alignment horizontal="right" wrapText="1"/>
    </xf>
    <xf numFmtId="165" fontId="18" fillId="0" borderId="6" xfId="0" applyNumberFormat="1" applyFont="1" applyFill="1" applyBorder="1" applyAlignment="1">
      <alignment horizontal="right" vertical="center" wrapText="1"/>
    </xf>
    <xf numFmtId="165" fontId="12" fillId="0" borderId="6" xfId="0" applyNumberFormat="1" applyFont="1" applyFill="1" applyBorder="1" applyAlignment="1">
      <alignment horizontal="right" vertical="center" wrapText="1"/>
    </xf>
    <xf numFmtId="165" fontId="17" fillId="0" borderId="7" xfId="0" applyNumberFormat="1" applyFont="1" applyFill="1" applyBorder="1" applyAlignment="1">
      <alignment horizontal="right" wrapText="1"/>
    </xf>
    <xf numFmtId="165" fontId="28" fillId="0" borderId="8" xfId="0" applyNumberFormat="1" applyFont="1" applyFill="1" applyBorder="1" applyAlignment="1">
      <alignment horizontal="right" wrapText="1"/>
    </xf>
    <xf numFmtId="165" fontId="28" fillId="0" borderId="5" xfId="0" applyNumberFormat="1" applyFont="1" applyFill="1" applyBorder="1" applyAlignment="1">
      <alignment horizontal="right" wrapText="1"/>
    </xf>
    <xf numFmtId="165" fontId="29" fillId="0" borderId="7" xfId="0" applyNumberFormat="1" applyFont="1" applyFill="1" applyBorder="1" applyAlignment="1">
      <alignment horizontal="right" wrapText="1"/>
    </xf>
    <xf numFmtId="165" fontId="28" fillId="0" borderId="3" xfId="0" applyNumberFormat="1" applyFont="1" applyFill="1" applyBorder="1" applyAlignment="1">
      <alignment horizontal="right" wrapText="1"/>
    </xf>
    <xf numFmtId="165" fontId="29" fillId="0" borderId="12" xfId="0" applyNumberFormat="1" applyFont="1" applyFill="1" applyBorder="1" applyAlignment="1">
      <alignment horizontal="right" wrapText="1"/>
    </xf>
    <xf numFmtId="165" fontId="29" fillId="0" borderId="13" xfId="0" applyNumberFormat="1" applyFont="1" applyFill="1" applyBorder="1" applyAlignment="1">
      <alignment horizontal="right" wrapText="1"/>
    </xf>
    <xf numFmtId="165" fontId="27" fillId="0" borderId="1" xfId="0" applyNumberFormat="1" applyFont="1" applyFill="1" applyBorder="1" applyAlignment="1">
      <alignment horizontal="right" wrapText="1"/>
    </xf>
    <xf numFmtId="165" fontId="28" fillId="0" borderId="2" xfId="0" applyNumberFormat="1" applyFont="1" applyFill="1" applyBorder="1" applyAlignment="1">
      <alignment horizontal="right" wrapText="1"/>
    </xf>
    <xf numFmtId="165" fontId="27" fillId="0" borderId="5" xfId="0" applyNumberFormat="1" applyFont="1" applyFill="1" applyBorder="1" applyAlignment="1">
      <alignment horizontal="right" wrapText="1"/>
    </xf>
    <xf numFmtId="49" fontId="18" fillId="0" borderId="18" xfId="0" applyNumberFormat="1" applyFont="1" applyFill="1" applyBorder="1" applyAlignment="1">
      <alignment horizontal="center" wrapText="1"/>
    </xf>
    <xf numFmtId="49" fontId="24" fillId="0" borderId="17" xfId="0" applyNumberFormat="1" applyFont="1" applyFill="1" applyBorder="1" applyAlignment="1">
      <alignment horizontal="center" wrapText="1"/>
    </xf>
    <xf numFmtId="49" fontId="12" fillId="0" borderId="1" xfId="0" applyNumberFormat="1" applyFont="1" applyFill="1" applyBorder="1" applyAlignment="1">
      <alignment horizontal="center" wrapText="1"/>
    </xf>
    <xf numFmtId="49" fontId="27" fillId="0" borderId="13" xfId="0" applyNumberFormat="1" applyFont="1" applyFill="1" applyBorder="1" applyAlignment="1">
      <alignment horizontal="center" wrapText="1"/>
    </xf>
    <xf numFmtId="165" fontId="26" fillId="0" borderId="13" xfId="0" applyNumberFormat="1" applyFont="1" applyFill="1" applyBorder="1" applyAlignment="1">
      <alignment horizontal="right" wrapText="1"/>
    </xf>
    <xf numFmtId="49" fontId="12" fillId="0" borderId="11" xfId="0" applyNumberFormat="1" applyFont="1" applyFill="1" applyBorder="1" applyAlignment="1">
      <alignment horizontal="center" vertical="top" wrapText="1"/>
    </xf>
    <xf numFmtId="49" fontId="12" fillId="0" borderId="23" xfId="0" applyNumberFormat="1" applyFont="1" applyFill="1" applyBorder="1" applyAlignment="1">
      <alignment horizontal="center" wrapText="1"/>
    </xf>
    <xf numFmtId="165" fontId="12" fillId="0" borderId="24" xfId="0" applyNumberFormat="1" applyFont="1" applyFill="1" applyBorder="1" applyAlignment="1">
      <alignment horizontal="right" wrapText="1"/>
    </xf>
    <xf numFmtId="49" fontId="12" fillId="0" borderId="19" xfId="0" applyNumberFormat="1" applyFont="1" applyFill="1" applyBorder="1" applyAlignment="1">
      <alignment horizontal="center" wrapText="1"/>
    </xf>
    <xf numFmtId="165" fontId="12" fillId="0" borderId="8" xfId="0" applyNumberFormat="1" applyFont="1" applyFill="1" applyBorder="1" applyAlignment="1">
      <alignment horizontal="right" wrapText="1"/>
    </xf>
    <xf numFmtId="165" fontId="12" fillId="0" borderId="25" xfId="0" applyNumberFormat="1" applyFont="1" applyFill="1" applyBorder="1" applyAlignment="1">
      <alignment horizontal="right" wrapText="1"/>
    </xf>
    <xf numFmtId="49" fontId="3" fillId="0" borderId="26" xfId="0" applyNumberFormat="1" applyFont="1" applyFill="1" applyBorder="1" applyAlignment="1">
      <alignment horizontal="center" wrapText="1"/>
    </xf>
    <xf numFmtId="49" fontId="10" fillId="0" borderId="27" xfId="0" applyNumberFormat="1" applyFont="1" applyFill="1" applyBorder="1" applyAlignment="1">
      <alignment horizontal="center" wrapText="1"/>
    </xf>
    <xf numFmtId="49" fontId="12" fillId="0" borderId="2" xfId="0" applyNumberFormat="1" applyFont="1" applyFill="1" applyBorder="1" applyAlignment="1">
      <alignment horizontal="center" wrapText="1"/>
    </xf>
    <xf numFmtId="49" fontId="12" fillId="0" borderId="1" xfId="0" applyNumberFormat="1" applyFont="1" applyFill="1" applyBorder="1" applyAlignment="1">
      <alignment horizontal="center" vertical="top" wrapText="1"/>
    </xf>
    <xf numFmtId="49" fontId="9" fillId="0" borderId="11" xfId="0" applyNumberFormat="1" applyFont="1" applyFill="1" applyBorder="1" applyAlignment="1">
      <alignment horizontal="left" vertical="center" wrapText="1"/>
    </xf>
    <xf numFmtId="49" fontId="3" fillId="0" borderId="6" xfId="0" applyNumberFormat="1" applyFont="1" applyFill="1" applyBorder="1" applyAlignment="1">
      <alignment horizontal="left" vertical="center" wrapText="1"/>
    </xf>
    <xf numFmtId="165" fontId="24" fillId="0" borderId="11" xfId="0" applyNumberFormat="1" applyFont="1" applyFill="1" applyBorder="1" applyAlignment="1">
      <alignment horizontal="right" wrapText="1"/>
    </xf>
    <xf numFmtId="49" fontId="18" fillId="0" borderId="19" xfId="0" applyNumberFormat="1" applyFont="1" applyFill="1" applyBorder="1" applyAlignment="1">
      <alignment horizontal="center" wrapText="1"/>
    </xf>
    <xf numFmtId="0" fontId="3" fillId="0" borderId="6" xfId="0" applyNumberFormat="1" applyFont="1" applyFill="1" applyBorder="1" applyAlignment="1">
      <alignment horizontal="left" wrapText="1"/>
    </xf>
    <xf numFmtId="165" fontId="12" fillId="0" borderId="6" xfId="0" applyNumberFormat="1" applyFont="1" applyFill="1" applyBorder="1" applyAlignment="1">
      <alignment horizontal="right" vertical="center" wrapText="1"/>
    </xf>
    <xf numFmtId="165" fontId="12" fillId="0" borderId="6" xfId="0" applyNumberFormat="1" applyFont="1" applyFill="1" applyBorder="1" applyAlignment="1">
      <alignment horizontal="left" vertical="center" wrapText="1"/>
    </xf>
    <xf numFmtId="49" fontId="3" fillId="0" borderId="18" xfId="0" applyNumberFormat="1" applyFont="1" applyFill="1" applyBorder="1" applyAlignment="1">
      <alignment horizontal="left" wrapText="1"/>
    </xf>
    <xf numFmtId="165" fontId="18" fillId="0" borderId="11" xfId="0" applyNumberFormat="1" applyFont="1" applyFill="1" applyBorder="1" applyAlignment="1">
      <alignment horizontal="right" vertical="center" wrapText="1"/>
    </xf>
    <xf numFmtId="165" fontId="12" fillId="0" borderId="11" xfId="0" applyNumberFormat="1" applyFont="1" applyFill="1" applyBorder="1" applyAlignment="1">
      <alignment horizontal="left" vertical="center" wrapText="1"/>
    </xf>
    <xf numFmtId="49" fontId="3" fillId="0" borderId="7" xfId="0" applyNumberFormat="1" applyFont="1" applyFill="1" applyBorder="1" applyAlignment="1">
      <alignment horizontal="left" vertical="center" wrapText="1"/>
    </xf>
    <xf numFmtId="165" fontId="12" fillId="0" borderId="7" xfId="0" applyNumberFormat="1" applyFont="1" applyFill="1" applyBorder="1" applyAlignment="1">
      <alignment horizontal="right" vertical="center" wrapText="1"/>
    </xf>
    <xf numFmtId="49" fontId="14" fillId="0" borderId="11" xfId="0" applyNumberFormat="1" applyFont="1" applyFill="1" applyBorder="1" applyAlignment="1">
      <alignment horizontal="left" vertical="top" wrapText="1"/>
    </xf>
    <xf numFmtId="49" fontId="14" fillId="0" borderId="3" xfId="0" applyNumberFormat="1" applyFont="1" applyFill="1" applyBorder="1" applyAlignment="1">
      <alignment horizontal="left" vertical="top" wrapText="1"/>
    </xf>
    <xf numFmtId="165" fontId="11" fillId="0" borderId="1" xfId="0" applyNumberFormat="1" applyFont="1" applyFill="1" applyBorder="1" applyAlignment="1">
      <alignment horizontal="right" wrapText="1"/>
    </xf>
    <xf numFmtId="165" fontId="24" fillId="0" borderId="7" xfId="0" applyNumberFormat="1" applyFont="1" applyFill="1" applyBorder="1" applyAlignment="1">
      <alignment horizontal="right" wrapText="1"/>
    </xf>
    <xf numFmtId="165" fontId="24" fillId="0" borderId="10" xfId="0" applyNumberFormat="1" applyFont="1" applyFill="1" applyBorder="1" applyAlignment="1">
      <alignment horizontal="right" wrapText="1"/>
    </xf>
    <xf numFmtId="165" fontId="24" fillId="0" borderId="12" xfId="0" applyNumberFormat="1" applyFont="1" applyFill="1" applyBorder="1" applyAlignment="1">
      <alignment horizontal="right" wrapText="1"/>
    </xf>
    <xf numFmtId="165" fontId="12" fillId="0" borderId="12" xfId="0" applyNumberFormat="1" applyFont="1" applyFill="1" applyBorder="1" applyAlignment="1">
      <alignment horizontal="right" wrapText="1"/>
    </xf>
    <xf numFmtId="165" fontId="12" fillId="0" borderId="7" xfId="0" applyNumberFormat="1" applyFont="1" applyFill="1" applyBorder="1" applyAlignment="1">
      <alignment horizontal="left" wrapText="1"/>
    </xf>
    <xf numFmtId="49" fontId="3" fillId="0" borderId="12" xfId="0" applyNumberFormat="1" applyFont="1" applyFill="1" applyBorder="1" applyAlignment="1">
      <alignment horizontal="left" vertical="center" wrapText="1"/>
    </xf>
    <xf numFmtId="49" fontId="3" fillId="0" borderId="7" xfId="0" applyNumberFormat="1" applyFont="1" applyFill="1" applyBorder="1" applyAlignment="1">
      <alignment vertical="center" wrapText="1"/>
    </xf>
    <xf numFmtId="165" fontId="18" fillId="0" borderId="17" xfId="0" applyNumberFormat="1" applyFont="1" applyFill="1" applyBorder="1" applyAlignment="1">
      <alignment horizontal="right" vertical="center" wrapText="1"/>
    </xf>
    <xf numFmtId="165" fontId="12" fillId="0" borderId="17" xfId="0" applyNumberFormat="1" applyFont="1" applyFill="1" applyBorder="1" applyAlignment="1">
      <alignment horizontal="left" vertical="center" wrapText="1"/>
    </xf>
    <xf numFmtId="165" fontId="12" fillId="0" borderId="17" xfId="0" applyNumberFormat="1" applyFont="1" applyFill="1" applyBorder="1" applyAlignment="1">
      <alignment horizontal="right" vertical="center" wrapText="1"/>
    </xf>
    <xf numFmtId="49" fontId="26" fillId="0" borderId="7" xfId="0" applyNumberFormat="1" applyFont="1" applyFill="1" applyBorder="1" applyAlignment="1">
      <alignment horizontal="center" wrapText="1"/>
    </xf>
    <xf numFmtId="49" fontId="26" fillId="0" borderId="10" xfId="0" applyNumberFormat="1" applyFont="1" applyFill="1" applyBorder="1" applyAlignment="1">
      <alignment horizontal="center" wrapText="1"/>
    </xf>
    <xf numFmtId="49" fontId="26" fillId="0" borderId="12" xfId="0" applyNumberFormat="1" applyFont="1" applyFill="1" applyBorder="1" applyAlignment="1">
      <alignment horizontal="center" wrapText="1"/>
    </xf>
    <xf numFmtId="165" fontId="25" fillId="0" borderId="28" xfId="0" applyNumberFormat="1" applyFont="1" applyFill="1" applyBorder="1" applyAlignment="1">
      <alignment horizontal="right" wrapText="1"/>
    </xf>
    <xf numFmtId="49" fontId="12" fillId="0" borderId="11" xfId="0" applyNumberFormat="1" applyFont="1" applyFill="1" applyBorder="1" applyAlignment="1">
      <alignment horizontal="center" wrapText="1"/>
    </xf>
    <xf numFmtId="49" fontId="18" fillId="0" borderId="3" xfId="0" applyNumberFormat="1" applyFont="1" applyFill="1" applyBorder="1" applyAlignment="1">
      <alignment horizontal="center" wrapText="1"/>
    </xf>
    <xf numFmtId="49" fontId="18" fillId="0" borderId="18" xfId="0" applyNumberFormat="1" applyFont="1" applyFill="1" applyBorder="1" applyAlignment="1">
      <alignment horizontal="center" wrapText="1"/>
    </xf>
    <xf numFmtId="49" fontId="12" fillId="0" borderId="29" xfId="0" applyNumberFormat="1" applyFont="1" applyFill="1" applyBorder="1" applyAlignment="1">
      <alignment horizontal="center" wrapText="1"/>
    </xf>
    <xf numFmtId="49" fontId="12" fillId="0" borderId="30" xfId="0" applyNumberFormat="1" applyFont="1" applyFill="1" applyBorder="1" applyAlignment="1">
      <alignment horizontal="center" wrapText="1"/>
    </xf>
    <xf numFmtId="49" fontId="18" fillId="0" borderId="29" xfId="0" applyNumberFormat="1" applyFont="1" applyFill="1" applyBorder="1" applyAlignment="1">
      <alignment horizontal="center" wrapText="1"/>
    </xf>
    <xf numFmtId="49" fontId="18" fillId="0" borderId="30" xfId="0" applyNumberFormat="1" applyFont="1" applyFill="1" applyBorder="1" applyAlignment="1">
      <alignment horizontal="center" wrapText="1"/>
    </xf>
    <xf numFmtId="49" fontId="9" fillId="0" borderId="13" xfId="0" applyNumberFormat="1" applyFont="1" applyFill="1" applyBorder="1" applyAlignment="1">
      <alignment horizontal="left" vertical="center" wrapText="1"/>
    </xf>
    <xf numFmtId="49" fontId="12" fillId="0" borderId="7" xfId="0" applyNumberFormat="1" applyFont="1" applyFill="1" applyBorder="1" applyAlignment="1">
      <alignment horizontal="center" vertical="top" wrapText="1"/>
    </xf>
    <xf numFmtId="49" fontId="12" fillId="0" borderId="5" xfId="0" applyNumberFormat="1" applyFont="1" applyFill="1" applyBorder="1" applyAlignment="1">
      <alignment horizontal="center" wrapText="1"/>
    </xf>
    <xf numFmtId="49" fontId="12" fillId="0" borderId="12" xfId="0" applyNumberFormat="1" applyFont="1" applyFill="1" applyBorder="1" applyAlignment="1">
      <alignment horizontal="center" vertical="top" wrapText="1"/>
    </xf>
    <xf numFmtId="49" fontId="14" fillId="0" borderId="8" xfId="0" applyNumberFormat="1" applyFont="1" applyFill="1" applyBorder="1" applyAlignment="1">
      <alignment horizontal="center" vertical="top" wrapText="1"/>
    </xf>
    <xf numFmtId="49" fontId="12" fillId="0" borderId="7" xfId="0" applyNumberFormat="1" applyFont="1" applyFill="1" applyBorder="1" applyAlignment="1">
      <alignment horizontal="center" wrapText="1"/>
    </xf>
    <xf numFmtId="49" fontId="12" fillId="0" borderId="13" xfId="0" applyNumberFormat="1" applyFont="1" applyFill="1" applyBorder="1" applyAlignment="1">
      <alignment horizontal="center" wrapText="1"/>
    </xf>
    <xf numFmtId="49" fontId="1" fillId="0" borderId="13" xfId="0" applyNumberFormat="1" applyFont="1" applyFill="1" applyBorder="1" applyAlignment="1">
      <alignment horizontal="center" wrapText="1"/>
    </xf>
    <xf numFmtId="49" fontId="27" fillId="0" borderId="3" xfId="0" applyNumberFormat="1" applyFont="1" applyFill="1" applyBorder="1" applyAlignment="1">
      <alignment horizontal="center" wrapText="1"/>
    </xf>
    <xf numFmtId="49" fontId="17" fillId="0" borderId="1" xfId="0" applyNumberFormat="1" applyFont="1" applyFill="1" applyBorder="1" applyAlignment="1">
      <alignment horizontal="center" wrapText="1"/>
    </xf>
    <xf numFmtId="49" fontId="18" fillId="0" borderId="6" xfId="0" applyNumberFormat="1" applyFont="1" applyFill="1" applyBorder="1" applyAlignment="1">
      <alignment horizontal="center" wrapText="1"/>
    </xf>
    <xf numFmtId="49" fontId="17" fillId="0" borderId="1" xfId="0" applyNumberFormat="1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 wrapText="1"/>
    </xf>
    <xf numFmtId="49" fontId="3" fillId="0" borderId="11" xfId="0" applyNumberFormat="1" applyFont="1" applyFill="1" applyBorder="1" applyAlignment="1">
      <alignment horizontal="left" vertical="center" wrapText="1"/>
    </xf>
    <xf numFmtId="49" fontId="21" fillId="2" borderId="4" xfId="0" applyNumberFormat="1" applyFont="1" applyFill="1" applyBorder="1" applyAlignment="1">
      <alignment horizontal="center" wrapText="1"/>
    </xf>
    <xf numFmtId="49" fontId="21" fillId="0" borderId="1" xfId="0" applyNumberFormat="1" applyFont="1" applyFill="1" applyBorder="1" applyAlignment="1">
      <alignment horizontal="center" wrapText="1"/>
    </xf>
    <xf numFmtId="49" fontId="18" fillId="0" borderId="11" xfId="0" applyNumberFormat="1" applyFont="1" applyFill="1" applyBorder="1" applyAlignment="1">
      <alignment horizontal="center" wrapText="1"/>
    </xf>
    <xf numFmtId="49" fontId="18" fillId="0" borderId="12" xfId="0" applyNumberFormat="1" applyFont="1" applyFill="1" applyBorder="1" applyAlignment="1">
      <alignment horizontal="center" wrapText="1"/>
    </xf>
    <xf numFmtId="49" fontId="11" fillId="0" borderId="6" xfId="0" applyNumberFormat="1" applyFont="1" applyFill="1" applyBorder="1" applyAlignment="1">
      <alignment horizontal="left" wrapText="1"/>
    </xf>
    <xf numFmtId="49" fontId="18" fillId="0" borderId="7" xfId="0" applyNumberFormat="1" applyFont="1" applyFill="1" applyBorder="1" applyAlignment="1">
      <alignment horizontal="center" wrapText="1"/>
    </xf>
    <xf numFmtId="49" fontId="18" fillId="0" borderId="10" xfId="0" applyNumberFormat="1" applyFont="1" applyFill="1" applyBorder="1" applyAlignment="1">
      <alignment horizontal="center" wrapText="1"/>
    </xf>
    <xf numFmtId="49" fontId="23" fillId="0" borderId="0" xfId="0" applyNumberFormat="1" applyFont="1" applyAlignment="1">
      <alignment horizontal="right"/>
    </xf>
    <xf numFmtId="49" fontId="1" fillId="0" borderId="1" xfId="0" applyNumberFormat="1" applyFont="1" applyBorder="1" applyAlignment="1">
      <alignment horizontal="center" vertical="center" wrapText="1"/>
    </xf>
    <xf numFmtId="49" fontId="13" fillId="0" borderId="5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49" fontId="13" fillId="0" borderId="15" xfId="0" applyNumberFormat="1" applyFont="1" applyFill="1" applyBorder="1" applyAlignment="1">
      <alignment horizontal="center" wrapText="1"/>
    </xf>
    <xf numFmtId="49" fontId="13" fillId="0" borderId="1" xfId="0" applyNumberFormat="1" applyFont="1" applyFill="1" applyBorder="1" applyAlignment="1">
      <alignment horizont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 wrapText="1"/>
    </xf>
    <xf numFmtId="49" fontId="3" fillId="0" borderId="17" xfId="0" applyNumberFormat="1" applyFont="1" applyFill="1" applyBorder="1" applyAlignment="1">
      <alignment horizontal="left" vertical="center" wrapText="1"/>
    </xf>
    <xf numFmtId="49" fontId="12" fillId="0" borderId="31" xfId="0" applyNumberFormat="1" applyFont="1" applyFill="1" applyBorder="1" applyAlignment="1">
      <alignment horizontal="center" wrapText="1"/>
    </xf>
    <xf numFmtId="49" fontId="12" fillId="0" borderId="32" xfId="0" applyNumberFormat="1" applyFont="1" applyFill="1" applyBorder="1" applyAlignment="1">
      <alignment horizontal="center" wrapText="1"/>
    </xf>
    <xf numFmtId="49" fontId="11" fillId="0" borderId="3" xfId="0" applyNumberFormat="1" applyFont="1" applyFill="1" applyBorder="1" applyAlignment="1">
      <alignment horizontal="center" wrapText="1"/>
    </xf>
    <xf numFmtId="49" fontId="18" fillId="0" borderId="7" xfId="0" applyNumberFormat="1" applyFont="1" applyFill="1" applyBorder="1" applyAlignment="1">
      <alignment horizontal="center" wrapText="1"/>
    </xf>
    <xf numFmtId="49" fontId="12" fillId="0" borderId="3" xfId="0" applyNumberFormat="1" applyFont="1" applyFill="1" applyBorder="1" applyAlignment="1">
      <alignment horizontal="center" wrapText="1"/>
    </xf>
    <xf numFmtId="49" fontId="18" fillId="0" borderId="13" xfId="0" applyNumberFormat="1" applyFont="1" applyFill="1" applyBorder="1" applyAlignment="1">
      <alignment horizontal="center" wrapText="1"/>
    </xf>
    <xf numFmtId="49" fontId="18" fillId="0" borderId="10" xfId="0" applyNumberFormat="1" applyFont="1" applyFill="1" applyBorder="1" applyAlignment="1">
      <alignment horizontal="center" wrapText="1"/>
    </xf>
    <xf numFmtId="49" fontId="12" fillId="0" borderId="1" xfId="0" applyNumberFormat="1" applyFont="1" applyFill="1" applyBorder="1" applyAlignment="1">
      <alignment horizontal="center" wrapText="1"/>
    </xf>
    <xf numFmtId="49" fontId="12" fillId="0" borderId="6" xfId="0" applyNumberFormat="1" applyFont="1" applyFill="1" applyBorder="1" applyAlignment="1">
      <alignment horizontal="center" wrapText="1"/>
    </xf>
    <xf numFmtId="49" fontId="12" fillId="0" borderId="3" xfId="0" applyNumberFormat="1" applyFont="1" applyFill="1" applyBorder="1" applyAlignment="1">
      <alignment horizontal="center" wrapText="1"/>
    </xf>
    <xf numFmtId="49" fontId="21" fillId="0" borderId="4" xfId="0" applyNumberFormat="1" applyFont="1" applyFill="1" applyBorder="1" applyAlignment="1">
      <alignment horizontal="center" wrapText="1"/>
    </xf>
    <xf numFmtId="49" fontId="11" fillId="0" borderId="6" xfId="0" applyNumberFormat="1" applyFont="1" applyFill="1" applyBorder="1" applyAlignment="1">
      <alignment horizontal="center" wrapText="1"/>
    </xf>
    <xf numFmtId="49" fontId="12" fillId="0" borderId="7" xfId="0" applyNumberFormat="1" applyFont="1" applyFill="1" applyBorder="1" applyAlignment="1">
      <alignment horizontal="center" wrapText="1"/>
    </xf>
    <xf numFmtId="49" fontId="12" fillId="0" borderId="15" xfId="0" applyNumberFormat="1" applyFont="1" applyFill="1" applyBorder="1" applyAlignment="1">
      <alignment horizontal="center" wrapText="1"/>
    </xf>
    <xf numFmtId="49" fontId="13" fillId="0" borderId="6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wrapText="1"/>
    </xf>
    <xf numFmtId="49" fontId="12" fillId="0" borderId="13" xfId="0" applyNumberFormat="1" applyFont="1" applyFill="1" applyBorder="1" applyAlignment="1">
      <alignment horizontal="center" wrapText="1"/>
    </xf>
    <xf numFmtId="49" fontId="18" fillId="0" borderId="33" xfId="0" applyNumberFormat="1" applyFont="1" applyFill="1" applyBorder="1" applyAlignment="1">
      <alignment horizontal="center" wrapText="1"/>
    </xf>
    <xf numFmtId="49" fontId="18" fillId="0" borderId="34" xfId="0" applyNumberFormat="1" applyFont="1" applyFill="1" applyBorder="1" applyAlignment="1">
      <alignment horizontal="center" wrapText="1"/>
    </xf>
    <xf numFmtId="49" fontId="12" fillId="0" borderId="31" xfId="0" applyNumberFormat="1" applyFont="1" applyFill="1" applyBorder="1" applyAlignment="1">
      <alignment horizontal="center" wrapText="1"/>
    </xf>
    <xf numFmtId="49" fontId="12" fillId="0" borderId="32" xfId="0" applyNumberFormat="1" applyFont="1" applyFill="1" applyBorder="1" applyAlignment="1">
      <alignment horizontal="center" wrapText="1"/>
    </xf>
    <xf numFmtId="49" fontId="27" fillId="0" borderId="29" xfId="0" applyNumberFormat="1" applyFont="1" applyFill="1" applyBorder="1" applyAlignment="1">
      <alignment horizontal="center" wrapText="1"/>
    </xf>
    <xf numFmtId="49" fontId="27" fillId="0" borderId="30" xfId="0" applyNumberFormat="1" applyFont="1" applyFill="1" applyBorder="1" applyAlignment="1">
      <alignment horizontal="center" wrapText="1"/>
    </xf>
    <xf numFmtId="49" fontId="18" fillId="0" borderId="29" xfId="0" applyNumberFormat="1" applyFont="1" applyFill="1" applyBorder="1" applyAlignment="1">
      <alignment horizontal="center" wrapText="1"/>
    </xf>
    <xf numFmtId="49" fontId="18" fillId="0" borderId="30" xfId="0" applyNumberFormat="1" applyFont="1" applyFill="1" applyBorder="1" applyAlignment="1">
      <alignment horizontal="center" wrapText="1"/>
    </xf>
    <xf numFmtId="49" fontId="9" fillId="0" borderId="11" xfId="0" applyNumberFormat="1" applyFont="1" applyFill="1" applyBorder="1" applyAlignment="1">
      <alignment horizontal="left" vertical="center" wrapText="1"/>
    </xf>
    <xf numFmtId="49" fontId="3" fillId="0" borderId="13" xfId="0" applyNumberFormat="1" applyFont="1" applyFill="1" applyBorder="1" applyAlignment="1">
      <alignment horizontal="left" vertical="center" wrapText="1"/>
    </xf>
    <xf numFmtId="49" fontId="3" fillId="0" borderId="6" xfId="0" applyNumberFormat="1" applyFont="1" applyFill="1" applyBorder="1" applyAlignment="1">
      <alignment horizontal="left" vertical="center" wrapText="1"/>
    </xf>
    <xf numFmtId="49" fontId="3" fillId="0" borderId="7" xfId="0" applyNumberFormat="1" applyFont="1" applyFill="1" applyBorder="1" applyAlignment="1">
      <alignment horizontal="left" vertical="center" wrapText="1"/>
    </xf>
    <xf numFmtId="49" fontId="3" fillId="0" borderId="17" xfId="0" applyNumberFormat="1" applyFont="1" applyFill="1" applyBorder="1" applyAlignment="1">
      <alignment horizontal="left" vertical="center" wrapText="1"/>
    </xf>
    <xf numFmtId="49" fontId="18" fillId="0" borderId="12" xfId="0" applyNumberFormat="1" applyFont="1" applyFill="1" applyBorder="1" applyAlignment="1">
      <alignment horizontal="center" wrapText="1"/>
    </xf>
    <xf numFmtId="49" fontId="3" fillId="0" borderId="33" xfId="0" applyNumberFormat="1" applyFont="1" applyFill="1" applyBorder="1" applyAlignment="1">
      <alignment horizontal="center" wrapText="1"/>
    </xf>
    <xf numFmtId="49" fontId="3" fillId="0" borderId="34" xfId="0" applyNumberFormat="1" applyFont="1" applyFill="1" applyBorder="1" applyAlignment="1">
      <alignment horizontal="center" wrapText="1"/>
    </xf>
    <xf numFmtId="49" fontId="18" fillId="0" borderId="17" xfId="0" applyNumberFormat="1" applyFont="1" applyFill="1" applyBorder="1" applyAlignment="1">
      <alignment horizontal="center" wrapText="1"/>
    </xf>
    <xf numFmtId="49" fontId="18" fillId="0" borderId="13" xfId="0" applyNumberFormat="1" applyFont="1" applyFill="1" applyBorder="1" applyAlignment="1">
      <alignment horizontal="center" wrapText="1"/>
    </xf>
    <xf numFmtId="49" fontId="18" fillId="0" borderId="31" xfId="0" applyNumberFormat="1" applyFont="1" applyFill="1" applyBorder="1" applyAlignment="1">
      <alignment horizontal="center" wrapText="1"/>
    </xf>
    <xf numFmtId="49" fontId="18" fillId="0" borderId="32" xfId="0" applyNumberFormat="1" applyFont="1" applyFill="1" applyBorder="1" applyAlignment="1">
      <alignment horizontal="center" wrapText="1"/>
    </xf>
    <xf numFmtId="49" fontId="18" fillId="0" borderId="35" xfId="0" applyNumberFormat="1" applyFont="1" applyFill="1" applyBorder="1" applyAlignment="1">
      <alignment horizontal="center" wrapText="1"/>
    </xf>
    <xf numFmtId="49" fontId="18" fillId="0" borderId="36" xfId="0" applyNumberFormat="1" applyFont="1" applyFill="1" applyBorder="1" applyAlignment="1">
      <alignment horizontal="center" wrapText="1"/>
    </xf>
    <xf numFmtId="49" fontId="3" fillId="0" borderId="11" xfId="0" applyNumberFormat="1" applyFont="1" applyFill="1" applyBorder="1" applyAlignment="1">
      <alignment horizontal="left" vertical="center" wrapText="1"/>
    </xf>
    <xf numFmtId="49" fontId="3" fillId="0" borderId="13" xfId="0" applyNumberFormat="1" applyFont="1" applyFill="1" applyBorder="1" applyAlignment="1">
      <alignment horizontal="left" vertical="center" wrapText="1"/>
    </xf>
    <xf numFmtId="49" fontId="3" fillId="0" borderId="6" xfId="0" applyNumberFormat="1" applyFont="1" applyFill="1" applyBorder="1" applyAlignment="1">
      <alignment horizontal="left" vertical="center" wrapText="1"/>
    </xf>
    <xf numFmtId="49" fontId="18" fillId="0" borderId="35" xfId="0" applyNumberFormat="1" applyFont="1" applyFill="1" applyBorder="1" applyAlignment="1">
      <alignment horizontal="center" wrapText="1"/>
    </xf>
    <xf numFmtId="49" fontId="18" fillId="0" borderId="36" xfId="0" applyNumberFormat="1" applyFont="1" applyFill="1" applyBorder="1" applyAlignment="1">
      <alignment horizontal="center" wrapText="1"/>
    </xf>
    <xf numFmtId="49" fontId="18" fillId="0" borderId="3" xfId="0" applyNumberFormat="1" applyFont="1" applyFill="1" applyBorder="1" applyAlignment="1">
      <alignment horizontal="center" wrapText="1"/>
    </xf>
    <xf numFmtId="49" fontId="18" fillId="0" borderId="37" xfId="0" applyNumberFormat="1" applyFont="1" applyFill="1" applyBorder="1" applyAlignment="1">
      <alignment horizontal="center" wrapText="1"/>
    </xf>
    <xf numFmtId="49" fontId="18" fillId="0" borderId="38" xfId="0" applyNumberFormat="1" applyFont="1" applyFill="1" applyBorder="1" applyAlignment="1">
      <alignment horizontal="center" wrapText="1"/>
    </xf>
    <xf numFmtId="49" fontId="27" fillId="0" borderId="39" xfId="0" applyNumberFormat="1" applyFont="1" applyFill="1" applyBorder="1" applyAlignment="1">
      <alignment horizontal="center" wrapText="1"/>
    </xf>
    <xf numFmtId="49" fontId="27" fillId="0" borderId="40" xfId="0" applyNumberFormat="1" applyFont="1" applyFill="1" applyBorder="1" applyAlignment="1">
      <alignment horizontal="center" wrapText="1"/>
    </xf>
    <xf numFmtId="49" fontId="3" fillId="0" borderId="41" xfId="0" applyNumberFormat="1" applyFont="1" applyFill="1" applyBorder="1" applyAlignment="1">
      <alignment horizontal="center" wrapText="1"/>
    </xf>
    <xf numFmtId="49" fontId="3" fillId="0" borderId="42" xfId="0" applyNumberFormat="1" applyFont="1" applyFill="1" applyBorder="1" applyAlignment="1">
      <alignment horizontal="center" wrapText="1"/>
    </xf>
    <xf numFmtId="49" fontId="18" fillId="0" borderId="41" xfId="0" applyNumberFormat="1" applyFont="1" applyFill="1" applyBorder="1" applyAlignment="1">
      <alignment horizontal="center" wrapText="1"/>
    </xf>
    <xf numFmtId="49" fontId="18" fillId="0" borderId="42" xfId="0" applyNumberFormat="1" applyFont="1" applyFill="1" applyBorder="1" applyAlignment="1">
      <alignment horizontal="center" wrapText="1"/>
    </xf>
    <xf numFmtId="49" fontId="18" fillId="0" borderId="43" xfId="0" applyNumberFormat="1" applyFont="1" applyFill="1" applyBorder="1" applyAlignment="1">
      <alignment horizontal="center" wrapText="1"/>
    </xf>
    <xf numFmtId="49" fontId="18" fillId="0" borderId="44" xfId="0" applyNumberFormat="1" applyFont="1" applyFill="1" applyBorder="1" applyAlignment="1">
      <alignment horizontal="center" wrapText="1"/>
    </xf>
    <xf numFmtId="49" fontId="9" fillId="0" borderId="18" xfId="0" applyNumberFormat="1" applyFont="1" applyFill="1" applyBorder="1" applyAlignment="1">
      <alignment horizontal="left" vertical="center" wrapText="1"/>
    </xf>
    <xf numFmtId="49" fontId="27" fillId="0" borderId="45" xfId="0" applyNumberFormat="1" applyFont="1" applyFill="1" applyBorder="1" applyAlignment="1">
      <alignment horizontal="center" wrapText="1"/>
    </xf>
    <xf numFmtId="49" fontId="27" fillId="0" borderId="46" xfId="0" applyNumberFormat="1" applyFont="1" applyFill="1" applyBorder="1" applyAlignment="1">
      <alignment horizontal="center" wrapText="1"/>
    </xf>
    <xf numFmtId="49" fontId="12" fillId="0" borderId="47" xfId="0" applyNumberFormat="1" applyFont="1" applyFill="1" applyBorder="1" applyAlignment="1">
      <alignment horizontal="center" wrapText="1"/>
    </xf>
    <xf numFmtId="49" fontId="12" fillId="0" borderId="48" xfId="0" applyNumberFormat="1" applyFont="1" applyFill="1" applyBorder="1" applyAlignment="1">
      <alignment horizontal="center" wrapText="1"/>
    </xf>
    <xf numFmtId="49" fontId="12" fillId="0" borderId="2" xfId="0" applyNumberFormat="1" applyFont="1" applyFill="1" applyBorder="1" applyAlignment="1">
      <alignment horizontal="center" wrapText="1"/>
    </xf>
    <xf numFmtId="49" fontId="18" fillId="0" borderId="18" xfId="0" applyNumberFormat="1" applyFont="1" applyFill="1" applyBorder="1" applyAlignment="1">
      <alignment horizontal="center" wrapText="1"/>
    </xf>
    <xf numFmtId="49" fontId="9" fillId="0" borderId="13" xfId="0" applyNumberFormat="1" applyFont="1" applyFill="1" applyBorder="1" applyAlignment="1">
      <alignment horizontal="left" wrapText="1"/>
    </xf>
    <xf numFmtId="49" fontId="9" fillId="0" borderId="11" xfId="0" applyNumberFormat="1" applyFont="1" applyFill="1" applyBorder="1" applyAlignment="1">
      <alignment horizontal="left" wrapText="1"/>
    </xf>
    <xf numFmtId="49" fontId="9" fillId="0" borderId="6" xfId="0" applyNumberFormat="1" applyFont="1" applyFill="1" applyBorder="1" applyAlignment="1">
      <alignment horizontal="left" wrapText="1"/>
    </xf>
    <xf numFmtId="49" fontId="18" fillId="0" borderId="19" xfId="0" applyNumberFormat="1" applyFont="1" applyFill="1" applyBorder="1" applyAlignment="1">
      <alignment horizontal="center" wrapText="1"/>
    </xf>
    <xf numFmtId="49" fontId="18" fillId="0" borderId="27" xfId="0" applyNumberFormat="1" applyFont="1" applyFill="1" applyBorder="1" applyAlignment="1">
      <alignment horizontal="center" wrapText="1"/>
    </xf>
    <xf numFmtId="49" fontId="26" fillId="0" borderId="49" xfId="0" applyNumberFormat="1" applyFont="1" applyFill="1" applyBorder="1" applyAlignment="1">
      <alignment horizontal="center" wrapText="1"/>
    </xf>
    <xf numFmtId="49" fontId="26" fillId="0" borderId="50" xfId="0" applyNumberFormat="1" applyFont="1" applyFill="1" applyBorder="1" applyAlignment="1">
      <alignment horizontal="center" wrapText="1"/>
    </xf>
    <xf numFmtId="49" fontId="26" fillId="0" borderId="7" xfId="0" applyNumberFormat="1" applyFont="1" applyFill="1" applyBorder="1" applyAlignment="1">
      <alignment horizontal="center" wrapText="1"/>
    </xf>
    <xf numFmtId="49" fontId="26" fillId="0" borderId="35" xfId="0" applyNumberFormat="1" applyFont="1" applyFill="1" applyBorder="1" applyAlignment="1">
      <alignment horizontal="center" wrapText="1"/>
    </xf>
    <xf numFmtId="49" fontId="26" fillId="0" borderId="36" xfId="0" applyNumberFormat="1" applyFont="1" applyFill="1" applyBorder="1" applyAlignment="1">
      <alignment horizontal="center" wrapText="1"/>
    </xf>
    <xf numFmtId="49" fontId="12" fillId="0" borderId="31" xfId="0" applyNumberFormat="1" applyFont="1" applyFill="1" applyBorder="1" applyAlignment="1">
      <alignment horizontal="center" wrapText="1"/>
    </xf>
    <xf numFmtId="49" fontId="12" fillId="0" borderId="51" xfId="0" applyNumberFormat="1" applyFont="1" applyFill="1" applyBorder="1" applyAlignment="1">
      <alignment horizontal="center" wrapText="1"/>
    </xf>
    <xf numFmtId="49" fontId="12" fillId="0" borderId="32" xfId="0" applyNumberFormat="1" applyFont="1" applyFill="1" applyBorder="1" applyAlignment="1">
      <alignment horizontal="center" wrapText="1"/>
    </xf>
    <xf numFmtId="49" fontId="11" fillId="0" borderId="45" xfId="0" applyNumberFormat="1" applyFont="1" applyFill="1" applyBorder="1" applyAlignment="1">
      <alignment horizontal="center" wrapText="1"/>
    </xf>
    <xf numFmtId="49" fontId="11" fillId="0" borderId="52" xfId="0" applyNumberFormat="1" applyFont="1" applyFill="1" applyBorder="1" applyAlignment="1">
      <alignment horizontal="center" wrapText="1"/>
    </xf>
    <xf numFmtId="49" fontId="11" fillId="0" borderId="46" xfId="0" applyNumberFormat="1" applyFont="1" applyFill="1" applyBorder="1" applyAlignment="1">
      <alignment horizontal="center" wrapText="1"/>
    </xf>
    <xf numFmtId="49" fontId="9" fillId="0" borderId="3" xfId="0" applyNumberFormat="1" applyFont="1" applyFill="1" applyBorder="1" applyAlignment="1">
      <alignment horizontal="left" wrapText="1"/>
    </xf>
    <xf numFmtId="49" fontId="17" fillId="0" borderId="3" xfId="0" applyNumberFormat="1" applyFont="1" applyFill="1" applyBorder="1" applyAlignment="1">
      <alignment horizontal="center" wrapText="1"/>
    </xf>
    <xf numFmtId="49" fontId="18" fillId="0" borderId="49" xfId="0" applyNumberFormat="1" applyFont="1" applyFill="1" applyBorder="1" applyAlignment="1">
      <alignment horizontal="center" wrapText="1"/>
    </xf>
    <xf numFmtId="49" fontId="18" fillId="0" borderId="50" xfId="0" applyNumberFormat="1" applyFont="1" applyFill="1" applyBorder="1" applyAlignment="1">
      <alignment horizontal="center" wrapText="1"/>
    </xf>
    <xf numFmtId="49" fontId="3" fillId="0" borderId="17" xfId="0" applyNumberFormat="1" applyFont="1" applyFill="1" applyBorder="1" applyAlignment="1">
      <alignment horizontal="left" vertical="center" wrapText="1"/>
    </xf>
    <xf numFmtId="49" fontId="3" fillId="0" borderId="13" xfId="0" applyNumberFormat="1" applyFont="1" applyFill="1" applyBorder="1" applyAlignment="1">
      <alignment horizontal="left" wrapText="1"/>
    </xf>
    <xf numFmtId="49" fontId="3" fillId="0" borderId="6" xfId="0" applyNumberFormat="1" applyFont="1" applyFill="1" applyBorder="1" applyAlignment="1">
      <alignment horizontal="left" wrapText="1"/>
    </xf>
    <xf numFmtId="49" fontId="9" fillId="0" borderId="22" xfId="0" applyNumberFormat="1" applyFont="1" applyFill="1" applyBorder="1" applyAlignment="1">
      <alignment horizontal="left" vertical="center" wrapText="1"/>
    </xf>
    <xf numFmtId="49" fontId="12" fillId="0" borderId="22" xfId="0" applyNumberFormat="1" applyFont="1" applyFill="1" applyBorder="1" applyAlignment="1">
      <alignment horizontal="center" wrapText="1"/>
    </xf>
    <xf numFmtId="49" fontId="12" fillId="0" borderId="22" xfId="0" applyNumberFormat="1" applyFont="1" applyFill="1" applyBorder="1" applyAlignment="1">
      <alignment horizontal="center" wrapText="1"/>
    </xf>
    <xf numFmtId="165" fontId="25" fillId="0" borderId="22" xfId="0" applyNumberFormat="1" applyFont="1" applyFill="1" applyBorder="1" applyAlignment="1">
      <alignment horizontal="right" wrapText="1"/>
    </xf>
    <xf numFmtId="165" fontId="25" fillId="0" borderId="53" xfId="0" applyNumberFormat="1" applyFont="1" applyFill="1" applyBorder="1" applyAlignment="1">
      <alignment horizontal="right" wrapText="1"/>
    </xf>
    <xf numFmtId="49" fontId="12" fillId="0" borderId="16" xfId="0" applyNumberFormat="1" applyFont="1" applyFill="1" applyBorder="1" applyAlignment="1">
      <alignment horizontal="center" wrapText="1"/>
    </xf>
    <xf numFmtId="49" fontId="12" fillId="0" borderId="54" xfId="0" applyNumberFormat="1" applyFont="1" applyFill="1" applyBorder="1" applyAlignment="1">
      <alignment horizontal="center" wrapText="1"/>
    </xf>
    <xf numFmtId="49" fontId="12" fillId="0" borderId="55" xfId="0" applyNumberFormat="1" applyFont="1" applyFill="1" applyBorder="1" applyAlignment="1">
      <alignment horizontal="center" wrapText="1"/>
    </xf>
    <xf numFmtId="49" fontId="12" fillId="0" borderId="56" xfId="0" applyNumberFormat="1" applyFont="1" applyFill="1" applyBorder="1" applyAlignment="1">
      <alignment horizontal="center" wrapText="1"/>
    </xf>
    <xf numFmtId="49" fontId="1" fillId="0" borderId="16" xfId="0" applyNumberFormat="1" applyFont="1" applyFill="1" applyBorder="1" applyAlignment="1">
      <alignment horizontal="center" vertical="top" wrapText="1"/>
    </xf>
    <xf numFmtId="165" fontId="12" fillId="0" borderId="5" xfId="0" applyNumberFormat="1" applyFont="1" applyFill="1" applyBorder="1" applyAlignment="1">
      <alignment horizontal="right" wrapText="1"/>
    </xf>
    <xf numFmtId="49" fontId="12" fillId="0" borderId="57" xfId="0" applyNumberFormat="1" applyFont="1" applyFill="1" applyBorder="1" applyAlignment="1">
      <alignment horizontal="center" wrapText="1"/>
    </xf>
    <xf numFmtId="49" fontId="12" fillId="0" borderId="45" xfId="0" applyNumberFormat="1" applyFont="1" applyFill="1" applyBorder="1" applyAlignment="1">
      <alignment horizontal="left" wrapText="1"/>
    </xf>
    <xf numFmtId="165" fontId="25" fillId="0" borderId="58" xfId="0" applyNumberFormat="1" applyFont="1" applyFill="1" applyBorder="1" applyAlignment="1">
      <alignment horizontal="right" wrapText="1"/>
    </xf>
    <xf numFmtId="49" fontId="12" fillId="0" borderId="59" xfId="0" applyNumberFormat="1" applyFont="1" applyFill="1" applyBorder="1" applyAlignment="1">
      <alignment horizontal="center" wrapText="1"/>
    </xf>
    <xf numFmtId="49" fontId="12" fillId="0" borderId="41" xfId="0" applyNumberFormat="1" applyFont="1" applyFill="1" applyBorder="1" applyAlignment="1">
      <alignment horizontal="left" wrapText="1"/>
    </xf>
    <xf numFmtId="49" fontId="18" fillId="0" borderId="14" xfId="0" applyNumberFormat="1" applyFont="1" applyFill="1" applyBorder="1" applyAlignment="1">
      <alignment horizontal="center" wrapText="1"/>
    </xf>
    <xf numFmtId="49" fontId="18" fillId="0" borderId="14" xfId="0" applyNumberFormat="1" applyFont="1" applyFill="1" applyBorder="1" applyAlignment="1">
      <alignment horizontal="center" wrapText="1"/>
    </xf>
    <xf numFmtId="165" fontId="12" fillId="0" borderId="14" xfId="0" applyNumberFormat="1" applyFont="1" applyFill="1" applyBorder="1" applyAlignment="1">
      <alignment horizontal="right" wrapText="1"/>
    </xf>
    <xf numFmtId="49" fontId="1" fillId="0" borderId="26" xfId="0" applyNumberFormat="1" applyFont="1" applyFill="1" applyBorder="1" applyAlignment="1">
      <alignment horizontal="center" wrapText="1"/>
    </xf>
    <xf numFmtId="49" fontId="1" fillId="0" borderId="47" xfId="0" applyNumberFormat="1" applyFont="1" applyFill="1" applyBorder="1" applyAlignment="1">
      <alignment horizontal="center" wrapText="1"/>
    </xf>
    <xf numFmtId="49" fontId="1" fillId="0" borderId="48" xfId="0" applyNumberFormat="1" applyFont="1" applyFill="1" applyBorder="1" applyAlignment="1">
      <alignment horizontal="center" wrapText="1"/>
    </xf>
    <xf numFmtId="49" fontId="3" fillId="0" borderId="13" xfId="0" applyNumberFormat="1" applyFont="1" applyFill="1" applyBorder="1" applyAlignment="1">
      <alignment horizontal="left" wrapText="1"/>
    </xf>
    <xf numFmtId="49" fontId="12" fillId="0" borderId="45" xfId="0" applyNumberFormat="1" applyFont="1" applyFill="1" applyBorder="1" applyAlignment="1">
      <alignment horizontal="center" wrapText="1"/>
    </xf>
    <xf numFmtId="49" fontId="12" fillId="0" borderId="46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vertical="center" wrapText="1"/>
    </xf>
    <xf numFmtId="49" fontId="3" fillId="0" borderId="11" xfId="0" applyNumberFormat="1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left" vertical="center" wrapText="1"/>
    </xf>
    <xf numFmtId="165" fontId="12" fillId="0" borderId="11" xfId="0" applyNumberFormat="1" applyFont="1" applyFill="1" applyBorder="1" applyAlignment="1">
      <alignment horizontal="right" vertical="center" wrapText="1"/>
    </xf>
    <xf numFmtId="165" fontId="17" fillId="0" borderId="22" xfId="0" applyNumberFormat="1" applyFont="1" applyFill="1" applyBorder="1" applyAlignment="1">
      <alignment horizontal="right" wrapText="1"/>
    </xf>
    <xf numFmtId="165" fontId="12" fillId="0" borderId="22" xfId="0" applyNumberFormat="1" applyFont="1" applyFill="1" applyBorder="1" applyAlignment="1">
      <alignment horizontal="right" wrapText="1"/>
    </xf>
    <xf numFmtId="49" fontId="26" fillId="0" borderId="14" xfId="0" applyNumberFormat="1" applyFont="1" applyFill="1" applyBorder="1" applyAlignment="1">
      <alignment horizontal="left" wrapText="1"/>
    </xf>
    <xf numFmtId="49" fontId="26" fillId="0" borderId="39" xfId="0" applyNumberFormat="1" applyFont="1" applyFill="1" applyBorder="1" applyAlignment="1">
      <alignment horizontal="center" wrapText="1"/>
    </xf>
    <xf numFmtId="49" fontId="26" fillId="0" borderId="40" xfId="0" applyNumberFormat="1" applyFont="1" applyFill="1" applyBorder="1" applyAlignment="1">
      <alignment horizontal="center" wrapText="1"/>
    </xf>
    <xf numFmtId="49" fontId="26" fillId="0" borderId="14" xfId="0" applyNumberFormat="1" applyFont="1" applyFill="1" applyBorder="1" applyAlignment="1">
      <alignment horizontal="center" wrapText="1"/>
    </xf>
    <xf numFmtId="165" fontId="17" fillId="0" borderId="14" xfId="0" applyNumberFormat="1" applyFont="1" applyFill="1" applyBorder="1" applyAlignment="1">
      <alignment horizontal="right" wrapText="1"/>
    </xf>
    <xf numFmtId="165" fontId="12" fillId="0" borderId="14" xfId="0" applyNumberFormat="1" applyFont="1" applyFill="1" applyBorder="1" applyAlignment="1">
      <alignment horizontal="right" wrapText="1"/>
    </xf>
    <xf numFmtId="49" fontId="1" fillId="0" borderId="13" xfId="0" applyNumberFormat="1" applyFont="1" applyFill="1" applyBorder="1" applyAlignment="1">
      <alignment horizontal="left" wrapText="1"/>
    </xf>
    <xf numFmtId="49" fontId="1" fillId="0" borderId="2" xfId="0" applyNumberFormat="1" applyFont="1" applyFill="1" applyBorder="1" applyAlignment="1">
      <alignment horizontal="left" wrapText="1"/>
    </xf>
    <xf numFmtId="49" fontId="3" fillId="0" borderId="3" xfId="0" applyNumberFormat="1" applyFont="1" applyFill="1" applyBorder="1" applyAlignment="1">
      <alignment horizontal="left" vertical="center" wrapText="1"/>
    </xf>
    <xf numFmtId="49" fontId="12" fillId="0" borderId="23" xfId="0" applyNumberFormat="1" applyFont="1" applyFill="1" applyBorder="1" applyAlignment="1">
      <alignment/>
    </xf>
    <xf numFmtId="165" fontId="18" fillId="0" borderId="3" xfId="0" applyNumberFormat="1" applyFont="1" applyFill="1" applyBorder="1" applyAlignment="1">
      <alignment horizontal="right" vertical="center" wrapText="1"/>
    </xf>
    <xf numFmtId="165" fontId="12" fillId="0" borderId="3" xfId="0" applyNumberFormat="1" applyFont="1" applyFill="1" applyBorder="1" applyAlignment="1">
      <alignment horizontal="left" vertical="center" wrapText="1"/>
    </xf>
    <xf numFmtId="49" fontId="9" fillId="0" borderId="13" xfId="0" applyNumberFormat="1" applyFont="1" applyFill="1" applyBorder="1" applyAlignment="1">
      <alignment horizontal="left" vertical="center" wrapText="1"/>
    </xf>
    <xf numFmtId="49" fontId="9" fillId="0" borderId="2" xfId="0" applyNumberFormat="1" applyFont="1" applyFill="1" applyBorder="1" applyAlignment="1">
      <alignment horizontal="left" vertical="center" wrapText="1"/>
    </xf>
    <xf numFmtId="49" fontId="25" fillId="0" borderId="3" xfId="0" applyNumberFormat="1" applyFont="1" applyFill="1" applyBorder="1" applyAlignment="1">
      <alignment horizontal="center" wrapText="1"/>
    </xf>
    <xf numFmtId="49" fontId="25" fillId="0" borderId="3" xfId="0" applyNumberFormat="1" applyFont="1" applyFill="1" applyBorder="1" applyAlignment="1">
      <alignment horizontal="center" wrapText="1"/>
    </xf>
    <xf numFmtId="49" fontId="25" fillId="0" borderId="33" xfId="0" applyNumberFormat="1" applyFont="1" applyFill="1" applyBorder="1" applyAlignment="1">
      <alignment horizontal="center" wrapText="1"/>
    </xf>
    <xf numFmtId="49" fontId="25" fillId="0" borderId="34" xfId="0" applyNumberFormat="1" applyFont="1" applyFill="1" applyBorder="1" applyAlignment="1">
      <alignment horizontal="center" wrapText="1"/>
    </xf>
    <xf numFmtId="49" fontId="25" fillId="0" borderId="7" xfId="0" applyNumberFormat="1" applyFont="1" applyFill="1" applyBorder="1" applyAlignment="1">
      <alignment horizontal="center" wrapText="1"/>
    </xf>
    <xf numFmtId="49" fontId="25" fillId="0" borderId="37" xfId="0" applyNumberFormat="1" applyFont="1" applyFill="1" applyBorder="1" applyAlignment="1">
      <alignment horizontal="center" wrapText="1"/>
    </xf>
    <xf numFmtId="49" fontId="25" fillId="0" borderId="38" xfId="0" applyNumberFormat="1" applyFont="1" applyFill="1" applyBorder="1" applyAlignment="1">
      <alignment horizontal="center" wrapText="1"/>
    </xf>
    <xf numFmtId="49" fontId="25" fillId="0" borderId="22" xfId="0" applyNumberFormat="1" applyFont="1" applyFill="1" applyBorder="1" applyAlignment="1">
      <alignment horizontal="center" wrapText="1"/>
    </xf>
    <xf numFmtId="49" fontId="13" fillId="0" borderId="60" xfId="0" applyNumberFormat="1" applyFont="1" applyFill="1" applyBorder="1" applyAlignment="1">
      <alignment horizontal="center" wrapText="1"/>
    </xf>
    <xf numFmtId="4" fontId="28" fillId="0" borderId="61" xfId="0" applyNumberFormat="1" applyFont="1" applyFill="1" applyBorder="1" applyAlignment="1">
      <alignment horizontal="center" vertical="top" wrapText="1"/>
    </xf>
    <xf numFmtId="49" fontId="12" fillId="0" borderId="21" xfId="0" applyNumberFormat="1" applyFont="1" applyFill="1" applyBorder="1" applyAlignment="1">
      <alignment horizontal="center" wrapText="1"/>
    </xf>
    <xf numFmtId="167" fontId="28" fillId="0" borderId="62" xfId="0" applyNumberFormat="1" applyFont="1" applyFill="1" applyBorder="1" applyAlignment="1">
      <alignment horizontal="center" wrapText="1"/>
    </xf>
    <xf numFmtId="165" fontId="28" fillId="0" borderId="63" xfId="0" applyNumberFormat="1" applyFont="1" applyFill="1" applyBorder="1" applyAlignment="1">
      <alignment horizontal="right" wrapText="1"/>
    </xf>
    <xf numFmtId="165" fontId="17" fillId="0" borderId="58" xfId="0" applyNumberFormat="1" applyFont="1" applyFill="1" applyBorder="1" applyAlignment="1">
      <alignment horizontal="right" wrapText="1"/>
    </xf>
    <xf numFmtId="49" fontId="12" fillId="0" borderId="19" xfId="0" applyNumberFormat="1" applyFont="1" applyFill="1" applyBorder="1" applyAlignment="1">
      <alignment horizontal="center"/>
    </xf>
    <xf numFmtId="165" fontId="24" fillId="0" borderId="28" xfId="0" applyNumberFormat="1" applyFont="1" applyFill="1" applyBorder="1" applyAlignment="1">
      <alignment horizontal="right" wrapText="1"/>
    </xf>
    <xf numFmtId="49" fontId="12" fillId="0" borderId="20" xfId="0" applyNumberFormat="1" applyFont="1" applyFill="1" applyBorder="1" applyAlignment="1">
      <alignment horizontal="center"/>
    </xf>
    <xf numFmtId="165" fontId="24" fillId="0" borderId="64" xfId="0" applyNumberFormat="1" applyFont="1" applyFill="1" applyBorder="1" applyAlignment="1">
      <alignment horizontal="right" wrapText="1"/>
    </xf>
    <xf numFmtId="165" fontId="24" fillId="0" borderId="63" xfId="0" applyNumberFormat="1" applyFont="1" applyFill="1" applyBorder="1" applyAlignment="1">
      <alignment horizontal="right" wrapText="1"/>
    </xf>
    <xf numFmtId="49" fontId="12" fillId="0" borderId="21" xfId="0" applyNumberFormat="1" applyFont="1" applyFill="1" applyBorder="1" applyAlignment="1">
      <alignment horizontal="center"/>
    </xf>
    <xf numFmtId="165" fontId="24" fillId="0" borderId="58" xfId="0" applyNumberFormat="1" applyFont="1" applyFill="1" applyBorder="1" applyAlignment="1">
      <alignment horizontal="right" wrapText="1"/>
    </xf>
    <xf numFmtId="165" fontId="12" fillId="0" borderId="58" xfId="0" applyNumberFormat="1" applyFont="1" applyFill="1" applyBorder="1" applyAlignment="1">
      <alignment horizontal="right" wrapText="1"/>
    </xf>
    <xf numFmtId="165" fontId="18" fillId="0" borderId="28" xfId="0" applyNumberFormat="1" applyFont="1" applyFill="1" applyBorder="1" applyAlignment="1">
      <alignment horizontal="right" wrapText="1"/>
    </xf>
    <xf numFmtId="49" fontId="18" fillId="0" borderId="65" xfId="0" applyNumberFormat="1" applyFont="1" applyFill="1" applyBorder="1" applyAlignment="1">
      <alignment horizontal="center" wrapText="1"/>
    </xf>
    <xf numFmtId="165" fontId="18" fillId="0" borderId="66" xfId="0" applyNumberFormat="1" applyFont="1" applyFill="1" applyBorder="1" applyAlignment="1">
      <alignment horizontal="right" wrapText="1"/>
    </xf>
    <xf numFmtId="49" fontId="18" fillId="0" borderId="20" xfId="0" applyNumberFormat="1" applyFont="1" applyFill="1" applyBorder="1" applyAlignment="1">
      <alignment horizontal="center" wrapText="1"/>
    </xf>
    <xf numFmtId="165" fontId="18" fillId="0" borderId="63" xfId="0" applyNumberFormat="1" applyFont="1" applyFill="1" applyBorder="1" applyAlignment="1">
      <alignment horizontal="right" wrapText="1"/>
    </xf>
    <xf numFmtId="165" fontId="18" fillId="0" borderId="67" xfId="0" applyNumberFormat="1" applyFont="1" applyFill="1" applyBorder="1" applyAlignment="1">
      <alignment horizontal="right" wrapText="1"/>
    </xf>
    <xf numFmtId="165" fontId="18" fillId="0" borderId="53" xfId="0" applyNumberFormat="1" applyFont="1" applyFill="1" applyBorder="1" applyAlignment="1">
      <alignment horizontal="right" wrapText="1"/>
    </xf>
    <xf numFmtId="49" fontId="12" fillId="0" borderId="26" xfId="0" applyNumberFormat="1" applyFont="1" applyFill="1" applyBorder="1" applyAlignment="1">
      <alignment horizontal="center" wrapText="1"/>
    </xf>
    <xf numFmtId="4" fontId="12" fillId="0" borderId="62" xfId="0" applyNumberFormat="1" applyFont="1" applyFill="1" applyBorder="1" applyAlignment="1">
      <alignment horizontal="center" vertical="top" wrapText="1"/>
    </xf>
    <xf numFmtId="165" fontId="18" fillId="0" borderId="64" xfId="0" applyNumberFormat="1" applyFont="1" applyFill="1" applyBorder="1" applyAlignment="1">
      <alignment horizontal="right" wrapText="1"/>
    </xf>
    <xf numFmtId="165" fontId="18" fillId="0" borderId="68" xfId="0" applyNumberFormat="1" applyFont="1" applyFill="1" applyBorder="1" applyAlignment="1">
      <alignment horizontal="right" wrapText="1"/>
    </xf>
    <xf numFmtId="165" fontId="18" fillId="0" borderId="58" xfId="0" applyNumberFormat="1" applyFont="1" applyFill="1" applyBorder="1" applyAlignment="1">
      <alignment horizontal="right" wrapText="1"/>
    </xf>
    <xf numFmtId="49" fontId="12" fillId="0" borderId="27" xfId="0" applyNumberFormat="1" applyFont="1" applyFill="1" applyBorder="1" applyAlignment="1">
      <alignment horizontal="center"/>
    </xf>
    <xf numFmtId="165" fontId="18" fillId="0" borderId="69" xfId="0" applyNumberFormat="1" applyFont="1" applyFill="1" applyBorder="1" applyAlignment="1">
      <alignment horizontal="right" wrapText="1"/>
    </xf>
    <xf numFmtId="165" fontId="12" fillId="0" borderId="61" xfId="0" applyNumberFormat="1" applyFont="1" applyFill="1" applyBorder="1" applyAlignment="1">
      <alignment horizontal="right" wrapText="1"/>
    </xf>
    <xf numFmtId="165" fontId="12" fillId="0" borderId="70" xfId="0" applyNumberFormat="1" applyFont="1" applyFill="1" applyBorder="1" applyAlignment="1">
      <alignment horizontal="right" wrapText="1"/>
    </xf>
    <xf numFmtId="49" fontId="12" fillId="0" borderId="20" xfId="0" applyNumberFormat="1" applyFont="1" applyFill="1" applyBorder="1" applyAlignment="1">
      <alignment horizontal="center" wrapText="1"/>
    </xf>
    <xf numFmtId="165" fontId="12" fillId="0" borderId="63" xfId="0" applyNumberFormat="1" applyFont="1" applyFill="1" applyBorder="1" applyAlignment="1">
      <alignment horizontal="right" wrapText="1"/>
    </xf>
    <xf numFmtId="49" fontId="12" fillId="0" borderId="23" xfId="0" applyNumberFormat="1" applyFont="1" applyFill="1" applyBorder="1" applyAlignment="1">
      <alignment horizontal="center" wrapText="1"/>
    </xf>
    <xf numFmtId="165" fontId="25" fillId="0" borderId="58" xfId="0" applyNumberFormat="1" applyFont="1" applyFill="1" applyBorder="1" applyAlignment="1">
      <alignment horizontal="right" wrapText="1"/>
    </xf>
    <xf numFmtId="165" fontId="25" fillId="0" borderId="28" xfId="0" applyNumberFormat="1" applyFont="1" applyFill="1" applyBorder="1" applyAlignment="1">
      <alignment horizontal="right" wrapText="1"/>
    </xf>
    <xf numFmtId="165" fontId="25" fillId="0" borderId="63" xfId="0" applyNumberFormat="1" applyFont="1" applyFill="1" applyBorder="1" applyAlignment="1">
      <alignment horizontal="right" wrapText="1"/>
    </xf>
    <xf numFmtId="49" fontId="12" fillId="0" borderId="71" xfId="0" applyNumberFormat="1" applyFont="1" applyFill="1" applyBorder="1" applyAlignment="1">
      <alignment horizontal="center" wrapText="1"/>
    </xf>
    <xf numFmtId="165" fontId="12" fillId="0" borderId="72" xfId="0" applyNumberFormat="1" applyFont="1" applyFill="1" applyBorder="1" applyAlignment="1">
      <alignment horizontal="right" wrapText="1"/>
    </xf>
    <xf numFmtId="49" fontId="18" fillId="0" borderId="73" xfId="0" applyNumberFormat="1" applyFont="1" applyFill="1" applyBorder="1" applyAlignment="1">
      <alignment horizontal="left" vertical="top"/>
    </xf>
    <xf numFmtId="165" fontId="17" fillId="0" borderId="74" xfId="0" applyNumberFormat="1" applyFont="1" applyFill="1" applyBorder="1" applyAlignment="1">
      <alignment horizontal="right" wrapText="1"/>
    </xf>
    <xf numFmtId="49" fontId="13" fillId="0" borderId="20" xfId="0" applyNumberFormat="1" applyFont="1" applyFill="1" applyBorder="1" applyAlignment="1">
      <alignment horizontal="center"/>
    </xf>
    <xf numFmtId="165" fontId="17" fillId="0" borderId="69" xfId="0" applyNumberFormat="1" applyFont="1" applyFill="1" applyBorder="1" applyAlignment="1">
      <alignment horizontal="right" wrapText="1"/>
    </xf>
    <xf numFmtId="165" fontId="12" fillId="0" borderId="62" xfId="0" applyNumberFormat="1" applyFont="1" applyFill="1" applyBorder="1" applyAlignment="1">
      <alignment horizontal="right" wrapText="1"/>
    </xf>
    <xf numFmtId="49" fontId="19" fillId="0" borderId="23" xfId="0" applyNumberFormat="1" applyFont="1" applyFill="1" applyBorder="1" applyAlignment="1">
      <alignment horizontal="center"/>
    </xf>
    <xf numFmtId="165" fontId="11" fillId="0" borderId="58" xfId="0" applyNumberFormat="1" applyFont="1" applyFill="1" applyBorder="1" applyAlignment="1">
      <alignment horizontal="right" wrapText="1"/>
    </xf>
    <xf numFmtId="49" fontId="19" fillId="0" borderId="19" xfId="0" applyNumberFormat="1" applyFont="1" applyFill="1" applyBorder="1" applyAlignment="1">
      <alignment horizontal="center"/>
    </xf>
    <xf numFmtId="49" fontId="19" fillId="0" borderId="20" xfId="0" applyNumberFormat="1" applyFont="1" applyFill="1" applyBorder="1" applyAlignment="1">
      <alignment horizontal="center"/>
    </xf>
    <xf numFmtId="165" fontId="24" fillId="0" borderId="68" xfId="0" applyNumberFormat="1" applyFont="1" applyFill="1" applyBorder="1" applyAlignment="1">
      <alignment horizontal="right" wrapText="1"/>
    </xf>
    <xf numFmtId="49" fontId="19" fillId="0" borderId="21" xfId="0" applyNumberFormat="1" applyFont="1" applyFill="1" applyBorder="1" applyAlignment="1">
      <alignment horizontal="center"/>
    </xf>
    <xf numFmtId="49" fontId="12" fillId="0" borderId="19" xfId="0" applyNumberFormat="1" applyFont="1" applyFill="1" applyBorder="1" applyAlignment="1">
      <alignment/>
    </xf>
    <xf numFmtId="165" fontId="18" fillId="0" borderId="75" xfId="0" applyNumberFormat="1" applyFont="1" applyFill="1" applyBorder="1" applyAlignment="1">
      <alignment horizontal="right" wrapText="1"/>
    </xf>
    <xf numFmtId="49" fontId="12" fillId="0" borderId="20" xfId="0" applyNumberFormat="1" applyFont="1" applyFill="1" applyBorder="1" applyAlignment="1">
      <alignment/>
    </xf>
    <xf numFmtId="49" fontId="12" fillId="0" borderId="21" xfId="0" applyNumberFormat="1" applyFont="1" applyFill="1" applyBorder="1" applyAlignment="1">
      <alignment/>
    </xf>
    <xf numFmtId="165" fontId="18" fillId="0" borderId="62" xfId="0" applyNumberFormat="1" applyFont="1" applyFill="1" applyBorder="1" applyAlignment="1">
      <alignment horizontal="right" wrapText="1"/>
    </xf>
    <xf numFmtId="49" fontId="12" fillId="0" borderId="57" xfId="0" applyNumberFormat="1" applyFont="1" applyFill="1" applyBorder="1" applyAlignment="1">
      <alignment horizontal="center"/>
    </xf>
    <xf numFmtId="49" fontId="19" fillId="0" borderId="26" xfId="0" applyNumberFormat="1" applyFont="1" applyFill="1" applyBorder="1" applyAlignment="1">
      <alignment horizontal="center"/>
    </xf>
    <xf numFmtId="49" fontId="19" fillId="0" borderId="21" xfId="0" applyNumberFormat="1" applyFont="1" applyFill="1" applyBorder="1" applyAlignment="1">
      <alignment horizontal="center"/>
    </xf>
    <xf numFmtId="165" fontId="11" fillId="0" borderId="62" xfId="0" applyNumberFormat="1" applyFont="1" applyFill="1" applyBorder="1" applyAlignment="1">
      <alignment horizontal="right" wrapText="1"/>
    </xf>
    <xf numFmtId="49" fontId="12" fillId="0" borderId="76" xfId="0" applyNumberFormat="1" applyFont="1" applyFill="1" applyBorder="1" applyAlignment="1">
      <alignment horizontal="center"/>
    </xf>
    <xf numFmtId="165" fontId="17" fillId="0" borderId="75" xfId="0" applyNumberFormat="1" applyFont="1" applyFill="1" applyBorder="1" applyAlignment="1">
      <alignment horizontal="right" wrapText="1"/>
    </xf>
    <xf numFmtId="49" fontId="18" fillId="0" borderId="77" xfId="0" applyNumberFormat="1" applyFont="1" applyFill="1" applyBorder="1" applyAlignment="1">
      <alignment horizontal="center"/>
    </xf>
    <xf numFmtId="49" fontId="18" fillId="0" borderId="20" xfId="0" applyNumberFormat="1" applyFont="1" applyFill="1" applyBorder="1" applyAlignment="1">
      <alignment horizontal="center"/>
    </xf>
    <xf numFmtId="49" fontId="18" fillId="0" borderId="21" xfId="0" applyNumberFormat="1" applyFont="1" applyFill="1" applyBorder="1" applyAlignment="1">
      <alignment horizontal="center"/>
    </xf>
    <xf numFmtId="165" fontId="12" fillId="0" borderId="75" xfId="0" applyNumberFormat="1" applyFont="1" applyFill="1" applyBorder="1" applyAlignment="1">
      <alignment horizontal="right" wrapText="1"/>
    </xf>
    <xf numFmtId="165" fontId="18" fillId="0" borderId="28" xfId="0" applyNumberFormat="1" applyFont="1" applyFill="1" applyBorder="1" applyAlignment="1">
      <alignment horizontal="right" vertical="center" wrapText="1"/>
    </xf>
    <xf numFmtId="165" fontId="18" fillId="0" borderId="68" xfId="0" applyNumberFormat="1" applyFont="1" applyFill="1" applyBorder="1" applyAlignment="1">
      <alignment horizontal="right" vertical="center" wrapText="1"/>
    </xf>
    <xf numFmtId="49" fontId="18" fillId="0" borderId="19" xfId="0" applyNumberFormat="1" applyFont="1" applyFill="1" applyBorder="1" applyAlignment="1">
      <alignment horizontal="center"/>
    </xf>
    <xf numFmtId="49" fontId="12" fillId="0" borderId="76" xfId="0" applyNumberFormat="1" applyFont="1" applyFill="1" applyBorder="1" applyAlignment="1">
      <alignment horizontal="center"/>
    </xf>
    <xf numFmtId="49" fontId="12" fillId="0" borderId="77" xfId="0" applyNumberFormat="1" applyFont="1" applyFill="1" applyBorder="1" applyAlignment="1">
      <alignment horizontal="center"/>
    </xf>
    <xf numFmtId="49" fontId="12" fillId="0" borderId="20" xfId="0" applyNumberFormat="1" applyFont="1" applyFill="1" applyBorder="1" applyAlignment="1">
      <alignment horizontal="center"/>
    </xf>
    <xf numFmtId="49" fontId="12" fillId="0" borderId="21" xfId="0" applyNumberFormat="1" applyFont="1" applyFill="1" applyBorder="1" applyAlignment="1">
      <alignment horizontal="center"/>
    </xf>
    <xf numFmtId="49" fontId="12" fillId="0" borderId="16" xfId="0" applyNumberFormat="1" applyFont="1" applyFill="1" applyBorder="1" applyAlignment="1">
      <alignment horizontal="center"/>
    </xf>
    <xf numFmtId="49" fontId="12" fillId="0" borderId="78" xfId="0" applyNumberFormat="1" applyFont="1" applyFill="1" applyBorder="1" applyAlignment="1">
      <alignment horizontal="center"/>
    </xf>
    <xf numFmtId="165" fontId="18" fillId="0" borderId="64" xfId="0" applyNumberFormat="1" applyFont="1" applyFill="1" applyBorder="1" applyAlignment="1">
      <alignment horizontal="right" vertical="center" wrapText="1"/>
    </xf>
    <xf numFmtId="165" fontId="18" fillId="0" borderId="62" xfId="0" applyNumberFormat="1" applyFont="1" applyFill="1" applyBorder="1" applyAlignment="1">
      <alignment horizontal="right" vertical="center" wrapText="1"/>
    </xf>
    <xf numFmtId="49" fontId="12" fillId="0" borderId="79" xfId="0" applyNumberFormat="1" applyFont="1" applyFill="1" applyBorder="1" applyAlignment="1">
      <alignment horizontal="center"/>
    </xf>
    <xf numFmtId="165" fontId="18" fillId="0" borderId="63" xfId="0" applyNumberFormat="1" applyFont="1" applyFill="1" applyBorder="1" applyAlignment="1">
      <alignment horizontal="right" vertical="center" wrapText="1"/>
    </xf>
    <xf numFmtId="165" fontId="17" fillId="0" borderId="24" xfId="0" applyNumberFormat="1" applyFont="1" applyFill="1" applyBorder="1" applyAlignment="1">
      <alignment horizontal="right" wrapText="1"/>
    </xf>
    <xf numFmtId="165" fontId="17" fillId="0" borderId="28" xfId="0" applyNumberFormat="1" applyFont="1" applyFill="1" applyBorder="1" applyAlignment="1">
      <alignment horizontal="right" wrapText="1"/>
    </xf>
    <xf numFmtId="49" fontId="18" fillId="0" borderId="21" xfId="0" applyNumberFormat="1" applyFont="1" applyFill="1" applyBorder="1" applyAlignment="1">
      <alignment horizontal="center"/>
    </xf>
    <xf numFmtId="165" fontId="12" fillId="0" borderId="28" xfId="0" applyNumberFormat="1" applyFont="1" applyFill="1" applyBorder="1" applyAlignment="1">
      <alignment horizontal="right" wrapText="1"/>
    </xf>
    <xf numFmtId="49" fontId="18" fillId="0" borderId="20" xfId="0" applyNumberFormat="1" applyFont="1" applyFill="1" applyBorder="1" applyAlignment="1">
      <alignment horizontal="center"/>
    </xf>
    <xf numFmtId="165" fontId="18" fillId="0" borderId="58" xfId="0" applyNumberFormat="1" applyFont="1" applyFill="1" applyBorder="1" applyAlignment="1">
      <alignment horizontal="right" vertical="center" wrapText="1"/>
    </xf>
    <xf numFmtId="165" fontId="12" fillId="0" borderId="62" xfId="0" applyNumberFormat="1" applyFont="1" applyFill="1" applyBorder="1" applyAlignment="1">
      <alignment horizontal="right" vertical="center" wrapText="1"/>
    </xf>
    <xf numFmtId="49" fontId="18" fillId="0" borderId="65" xfId="0" applyNumberFormat="1" applyFont="1" applyFill="1" applyBorder="1" applyAlignment="1">
      <alignment horizontal="center"/>
    </xf>
    <xf numFmtId="49" fontId="19" fillId="0" borderId="27" xfId="0" applyNumberFormat="1" applyFont="1" applyFill="1" applyBorder="1" applyAlignment="1">
      <alignment horizontal="center"/>
    </xf>
    <xf numFmtId="165" fontId="17" fillId="0" borderId="63" xfId="0" applyNumberFormat="1" applyFont="1" applyFill="1" applyBorder="1" applyAlignment="1">
      <alignment horizontal="right" wrapText="1"/>
    </xf>
    <xf numFmtId="49" fontId="12" fillId="0" borderId="26" xfId="0" applyNumberFormat="1" applyFont="1" applyFill="1" applyBorder="1" applyAlignment="1">
      <alignment horizontal="center"/>
    </xf>
    <xf numFmtId="165" fontId="28" fillId="0" borderId="25" xfId="0" applyNumberFormat="1" applyFont="1" applyFill="1" applyBorder="1" applyAlignment="1">
      <alignment horizontal="right" wrapText="1"/>
    </xf>
    <xf numFmtId="49" fontId="12" fillId="0" borderId="60" xfId="0" applyNumberFormat="1" applyFont="1" applyFill="1" applyBorder="1" applyAlignment="1">
      <alignment horizontal="center"/>
    </xf>
    <xf numFmtId="165" fontId="28" fillId="0" borderId="61" xfId="0" applyNumberFormat="1" applyFont="1" applyFill="1" applyBorder="1" applyAlignment="1">
      <alignment horizontal="right" wrapText="1"/>
    </xf>
    <xf numFmtId="49" fontId="12" fillId="0" borderId="19" xfId="0" applyNumberFormat="1" applyFont="1" applyFill="1" applyBorder="1" applyAlignment="1">
      <alignment horizontal="center" wrapText="1"/>
    </xf>
    <xf numFmtId="165" fontId="29" fillId="0" borderId="28" xfId="0" applyNumberFormat="1" applyFont="1" applyFill="1" applyBorder="1" applyAlignment="1">
      <alignment horizontal="right" wrapText="1"/>
    </xf>
    <xf numFmtId="49" fontId="12" fillId="0" borderId="27" xfId="0" applyNumberFormat="1" applyFont="1" applyFill="1" applyBorder="1" applyAlignment="1">
      <alignment horizontal="center" wrapText="1"/>
    </xf>
    <xf numFmtId="165" fontId="29" fillId="0" borderId="67" xfId="0" applyNumberFormat="1" applyFont="1" applyFill="1" applyBorder="1" applyAlignment="1">
      <alignment horizontal="right" wrapText="1"/>
    </xf>
    <xf numFmtId="165" fontId="27" fillId="0" borderId="24" xfId="0" applyNumberFormat="1" applyFont="1" applyFill="1" applyBorder="1" applyAlignment="1">
      <alignment horizontal="right" wrapText="1"/>
    </xf>
    <xf numFmtId="165" fontId="24" fillId="0" borderId="58" xfId="0" applyNumberFormat="1" applyFont="1" applyFill="1" applyBorder="1" applyAlignment="1">
      <alignment horizontal="right" wrapText="1"/>
    </xf>
    <xf numFmtId="49" fontId="14" fillId="0" borderId="25" xfId="0" applyNumberFormat="1" applyFont="1" applyFill="1" applyBorder="1" applyAlignment="1">
      <alignment horizontal="center" vertical="top" wrapText="1"/>
    </xf>
    <xf numFmtId="165" fontId="24" fillId="0" borderId="75" xfId="0" applyNumberFormat="1" applyFont="1" applyFill="1" applyBorder="1" applyAlignment="1">
      <alignment horizontal="right" wrapText="1"/>
    </xf>
    <xf numFmtId="165" fontId="14" fillId="0" borderId="62" xfId="0" applyNumberFormat="1" applyFont="1" applyFill="1" applyBorder="1" applyAlignment="1">
      <alignment horizontal="right" wrapText="1"/>
    </xf>
    <xf numFmtId="165" fontId="26" fillId="0" borderId="58" xfId="0" applyNumberFormat="1" applyFont="1" applyFill="1" applyBorder="1" applyAlignment="1">
      <alignment horizontal="right" wrapText="1"/>
    </xf>
    <xf numFmtId="165" fontId="26" fillId="0" borderId="75" xfId="0" applyNumberFormat="1" applyFont="1" applyFill="1" applyBorder="1" applyAlignment="1">
      <alignment horizontal="right" wrapText="1"/>
    </xf>
    <xf numFmtId="49" fontId="12" fillId="0" borderId="80" xfId="0" applyNumberFormat="1" applyFont="1" applyFill="1" applyBorder="1" applyAlignment="1">
      <alignment horizontal="center"/>
    </xf>
    <xf numFmtId="165" fontId="26" fillId="0" borderId="70" xfId="0" applyNumberFormat="1" applyFont="1" applyFill="1" applyBorder="1" applyAlignment="1">
      <alignment horizontal="right" wrapText="1"/>
    </xf>
    <xf numFmtId="165" fontId="21" fillId="0" borderId="24" xfId="0" applyNumberFormat="1" applyFont="1" applyFill="1" applyBorder="1" applyAlignment="1">
      <alignment horizontal="right" wrapText="1"/>
    </xf>
    <xf numFmtId="165" fontId="17" fillId="0" borderId="53" xfId="0" applyNumberFormat="1" applyFont="1" applyFill="1" applyBorder="1" applyAlignment="1">
      <alignment horizontal="right" wrapText="1"/>
    </xf>
    <xf numFmtId="49" fontId="12" fillId="0" borderId="71" xfId="0" applyNumberFormat="1" applyFont="1" applyFill="1" applyBorder="1" applyAlignment="1">
      <alignment horizontal="center"/>
    </xf>
    <xf numFmtId="165" fontId="21" fillId="0" borderId="72" xfId="0" applyNumberFormat="1" applyFont="1" applyFill="1" applyBorder="1" applyAlignment="1">
      <alignment horizontal="right" wrapText="1"/>
    </xf>
    <xf numFmtId="49" fontId="14" fillId="0" borderId="63" xfId="0" applyNumberFormat="1" applyFont="1" applyFill="1" applyBorder="1" applyAlignment="1">
      <alignment horizontal="left" vertical="top" wrapText="1"/>
    </xf>
    <xf numFmtId="49" fontId="14" fillId="0" borderId="58" xfId="0" applyNumberFormat="1" applyFont="1" applyFill="1" applyBorder="1" applyAlignment="1">
      <alignment horizontal="left" vertical="top" wrapText="1"/>
    </xf>
    <xf numFmtId="49" fontId="18" fillId="0" borderId="23" xfId="0" applyNumberFormat="1" applyFont="1" applyFill="1" applyBorder="1" applyAlignment="1">
      <alignment horizontal="center"/>
    </xf>
    <xf numFmtId="165" fontId="24" fillId="0" borderId="28" xfId="0" applyNumberFormat="1" applyFont="1" applyFill="1" applyBorder="1" applyAlignment="1">
      <alignment horizontal="right" wrapText="1"/>
    </xf>
    <xf numFmtId="165" fontId="24" fillId="0" borderId="68" xfId="0" applyNumberFormat="1" applyFont="1" applyFill="1" applyBorder="1" applyAlignment="1">
      <alignment horizontal="right" wrapText="1"/>
    </xf>
    <xf numFmtId="165" fontId="24" fillId="0" borderId="67" xfId="0" applyNumberFormat="1" applyFont="1" applyFill="1" applyBorder="1" applyAlignment="1">
      <alignment horizontal="right" wrapText="1"/>
    </xf>
    <xf numFmtId="165" fontId="17" fillId="0" borderId="70" xfId="0" applyNumberFormat="1" applyFont="1" applyFill="1" applyBorder="1" applyAlignment="1">
      <alignment horizontal="right" wrapText="1"/>
    </xf>
    <xf numFmtId="49" fontId="18" fillId="0" borderId="26" xfId="0" applyNumberFormat="1" applyFont="1" applyFill="1" applyBorder="1" applyAlignment="1">
      <alignment horizontal="center"/>
    </xf>
    <xf numFmtId="165" fontId="11" fillId="0" borderId="24" xfId="0" applyNumberFormat="1" applyFont="1" applyFill="1" applyBorder="1" applyAlignment="1">
      <alignment horizontal="right" wrapText="1"/>
    </xf>
    <xf numFmtId="49" fontId="18" fillId="0" borderId="71" xfId="0" applyNumberFormat="1" applyFont="1" applyFill="1" applyBorder="1" applyAlignment="1">
      <alignment horizontal="center"/>
    </xf>
    <xf numFmtId="49" fontId="9" fillId="0" borderId="15" xfId="0" applyNumberFormat="1" applyFont="1" applyFill="1" applyBorder="1" applyAlignment="1">
      <alignment horizontal="center" wrapText="1"/>
    </xf>
    <xf numFmtId="165" fontId="21" fillId="0" borderId="15" xfId="0" applyNumberFormat="1" applyFont="1" applyFill="1" applyBorder="1" applyAlignment="1">
      <alignment horizontal="right" wrapText="1"/>
    </xf>
    <xf numFmtId="165" fontId="21" fillId="0" borderId="72" xfId="0" applyNumberFormat="1" applyFont="1" applyFill="1" applyBorder="1" applyAlignment="1">
      <alignment horizontal="right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6"/>
  <sheetViews>
    <sheetView tabSelected="1" view="pageBreakPreview" zoomScale="80" zoomScaleNormal="85" zoomScaleSheetLayoutView="80" workbookViewId="0" topLeftCell="A1">
      <selection activeCell="B7" sqref="B7"/>
    </sheetView>
  </sheetViews>
  <sheetFormatPr defaultColWidth="9.00390625" defaultRowHeight="12.75"/>
  <cols>
    <col min="1" max="1" width="10.625" style="7" customWidth="1"/>
    <col min="2" max="2" width="47.375" style="8" customWidth="1"/>
    <col min="3" max="4" width="5.625" style="9" customWidth="1"/>
    <col min="5" max="5" width="11.875" style="9" customWidth="1"/>
    <col min="6" max="6" width="9.625" style="9" customWidth="1"/>
    <col min="7" max="7" width="8.375" style="9" customWidth="1"/>
    <col min="8" max="8" width="15.50390625" style="9" customWidth="1"/>
    <col min="9" max="9" width="15.75390625" style="9" customWidth="1"/>
    <col min="10" max="10" width="10.50390625" style="9" hidden="1" customWidth="1"/>
    <col min="11" max="11" width="17.00390625" style="3" customWidth="1"/>
    <col min="12" max="12" width="14.375" style="1" customWidth="1"/>
    <col min="13" max="16384" width="9.125" style="1" customWidth="1"/>
  </cols>
  <sheetData>
    <row r="1" spans="1:11" ht="18">
      <c r="A1" s="21"/>
      <c r="B1" s="27"/>
      <c r="C1" s="28"/>
      <c r="D1" s="28"/>
      <c r="E1" s="285" t="s">
        <v>48</v>
      </c>
      <c r="F1" s="285"/>
      <c r="G1" s="285"/>
      <c r="H1" s="285"/>
      <c r="I1" s="285"/>
      <c r="J1" s="285"/>
      <c r="K1" s="285"/>
    </row>
    <row r="2" spans="1:11" ht="18">
      <c r="A2" s="21"/>
      <c r="B2" s="27"/>
      <c r="C2" s="285" t="s">
        <v>60</v>
      </c>
      <c r="D2" s="285"/>
      <c r="E2" s="285"/>
      <c r="F2" s="285"/>
      <c r="G2" s="285"/>
      <c r="H2" s="285"/>
      <c r="I2" s="285"/>
      <c r="J2" s="285"/>
      <c r="K2" s="285"/>
    </row>
    <row r="3" spans="1:11" ht="18">
      <c r="A3" s="21"/>
      <c r="B3" s="285" t="s">
        <v>88</v>
      </c>
      <c r="C3" s="285"/>
      <c r="D3" s="285"/>
      <c r="E3" s="285"/>
      <c r="F3" s="285"/>
      <c r="G3" s="285"/>
      <c r="H3" s="285"/>
      <c r="I3" s="285"/>
      <c r="J3" s="285"/>
      <c r="K3" s="285"/>
    </row>
    <row r="4" spans="1:11" ht="18">
      <c r="A4" s="21"/>
      <c r="B4" s="29"/>
      <c r="C4" s="285" t="s">
        <v>87</v>
      </c>
      <c r="D4" s="285"/>
      <c r="E4" s="285"/>
      <c r="F4" s="285"/>
      <c r="G4" s="285"/>
      <c r="H4" s="285"/>
      <c r="I4" s="285"/>
      <c r="J4" s="285"/>
      <c r="K4" s="285"/>
    </row>
    <row r="5" spans="1:11" ht="18">
      <c r="A5" s="21"/>
      <c r="B5" s="27"/>
      <c r="C5" s="285" t="s">
        <v>167</v>
      </c>
      <c r="D5" s="285"/>
      <c r="E5" s="285"/>
      <c r="F5" s="285"/>
      <c r="G5" s="285"/>
      <c r="H5" s="285"/>
      <c r="I5" s="285"/>
      <c r="J5" s="285"/>
      <c r="K5" s="285"/>
    </row>
    <row r="6" spans="1:11" ht="18">
      <c r="A6" s="21"/>
      <c r="B6" s="27"/>
      <c r="C6" s="285" t="s">
        <v>159</v>
      </c>
      <c r="D6" s="285"/>
      <c r="E6" s="285"/>
      <c r="F6" s="285"/>
      <c r="G6" s="285"/>
      <c r="H6" s="285"/>
      <c r="I6" s="285"/>
      <c r="J6" s="285"/>
      <c r="K6" s="285"/>
    </row>
    <row r="7" spans="1:11" ht="18">
      <c r="A7" s="21"/>
      <c r="B7" s="27"/>
      <c r="C7" s="29"/>
      <c r="D7" s="29"/>
      <c r="E7" s="29"/>
      <c r="F7" s="285" t="s">
        <v>198</v>
      </c>
      <c r="G7" s="285"/>
      <c r="H7" s="285"/>
      <c r="I7" s="285"/>
      <c r="J7" s="285"/>
      <c r="K7" s="285"/>
    </row>
    <row r="8" spans="1:11" ht="18">
      <c r="A8" s="21"/>
      <c r="B8" s="27"/>
      <c r="C8" s="29"/>
      <c r="D8" s="29"/>
      <c r="E8" s="29"/>
      <c r="F8" s="285" t="s">
        <v>391</v>
      </c>
      <c r="G8" s="285"/>
      <c r="H8" s="285"/>
      <c r="I8" s="285"/>
      <c r="J8" s="285"/>
      <c r="K8" s="285"/>
    </row>
    <row r="9" spans="1:11" ht="24.75" customHeight="1">
      <c r="A9" s="288" t="s">
        <v>0</v>
      </c>
      <c r="B9" s="288"/>
      <c r="C9" s="288"/>
      <c r="D9" s="288"/>
      <c r="E9" s="288"/>
      <c r="F9" s="288"/>
      <c r="G9" s="288"/>
      <c r="H9" s="288"/>
      <c r="I9" s="288"/>
      <c r="J9" s="288"/>
      <c r="K9" s="288"/>
    </row>
    <row r="10" spans="1:11" ht="24.75" customHeight="1">
      <c r="A10" s="288" t="s">
        <v>1</v>
      </c>
      <c r="B10" s="288"/>
      <c r="C10" s="288"/>
      <c r="D10" s="288"/>
      <c r="E10" s="288"/>
      <c r="F10" s="288"/>
      <c r="G10" s="288"/>
      <c r="H10" s="288"/>
      <c r="I10" s="288"/>
      <c r="J10" s="288"/>
      <c r="K10" s="288"/>
    </row>
    <row r="11" spans="1:11" ht="18.75" customHeight="1">
      <c r="A11" s="288" t="s">
        <v>135</v>
      </c>
      <c r="B11" s="288"/>
      <c r="C11" s="288"/>
      <c r="D11" s="288"/>
      <c r="E11" s="288"/>
      <c r="F11" s="288"/>
      <c r="G11" s="288"/>
      <c r="H11" s="288"/>
      <c r="I11" s="288"/>
      <c r="J11" s="288"/>
      <c r="K11" s="288"/>
    </row>
    <row r="12" spans="1:11" ht="14.25" thickBot="1">
      <c r="A12" s="22"/>
      <c r="B12" s="23"/>
      <c r="C12" s="24"/>
      <c r="D12" s="24"/>
      <c r="E12" s="24"/>
      <c r="F12" s="24"/>
      <c r="G12" s="24"/>
      <c r="H12" s="24"/>
      <c r="I12" s="24"/>
      <c r="J12" s="24"/>
      <c r="K12" s="25"/>
    </row>
    <row r="13" spans="1:11" ht="39" customHeight="1" thickBot="1">
      <c r="A13" s="286" t="s">
        <v>2</v>
      </c>
      <c r="B13" s="286" t="s">
        <v>49</v>
      </c>
      <c r="C13" s="286" t="s">
        <v>12</v>
      </c>
      <c r="D13" s="286"/>
      <c r="E13" s="286" t="s">
        <v>13</v>
      </c>
      <c r="F13" s="286" t="s">
        <v>14</v>
      </c>
      <c r="G13" s="286" t="s">
        <v>44</v>
      </c>
      <c r="H13" s="286" t="s">
        <v>192</v>
      </c>
      <c r="I13" s="286"/>
      <c r="J13" s="286"/>
      <c r="K13" s="291" t="s">
        <v>21</v>
      </c>
    </row>
    <row r="14" spans="1:11" ht="17.25" customHeight="1" thickBot="1">
      <c r="A14" s="286"/>
      <c r="B14" s="286"/>
      <c r="C14" s="286"/>
      <c r="D14" s="286"/>
      <c r="E14" s="286"/>
      <c r="F14" s="286"/>
      <c r="G14" s="286"/>
      <c r="H14" s="26" t="s">
        <v>19</v>
      </c>
      <c r="I14" s="26" t="s">
        <v>20</v>
      </c>
      <c r="J14" s="26" t="s">
        <v>86</v>
      </c>
      <c r="K14" s="291"/>
    </row>
    <row r="15" spans="1:11" ht="17.25">
      <c r="A15" s="432" t="s">
        <v>11</v>
      </c>
      <c r="B15" s="287" t="s">
        <v>3</v>
      </c>
      <c r="C15" s="287"/>
      <c r="D15" s="287"/>
      <c r="E15" s="287"/>
      <c r="F15" s="287"/>
      <c r="G15" s="83"/>
      <c r="H15" s="147"/>
      <c r="I15" s="147"/>
      <c r="J15" s="147"/>
      <c r="K15" s="433"/>
    </row>
    <row r="16" spans="1:11" ht="15">
      <c r="A16" s="434" t="s">
        <v>23</v>
      </c>
      <c r="B16" s="302" t="s">
        <v>45</v>
      </c>
      <c r="C16" s="302"/>
      <c r="D16" s="302"/>
      <c r="E16" s="302"/>
      <c r="F16" s="302"/>
      <c r="G16" s="84"/>
      <c r="H16" s="148"/>
      <c r="I16" s="148"/>
      <c r="J16" s="148"/>
      <c r="K16" s="435"/>
    </row>
    <row r="17" spans="1:11" ht="26.25" customHeight="1">
      <c r="A17" s="219" t="s">
        <v>50</v>
      </c>
      <c r="B17" s="298" t="s">
        <v>4</v>
      </c>
      <c r="C17" s="298"/>
      <c r="D17" s="298"/>
      <c r="E17" s="298"/>
      <c r="F17" s="298"/>
      <c r="G17" s="85"/>
      <c r="H17" s="149"/>
      <c r="I17" s="149"/>
      <c r="J17" s="149"/>
      <c r="K17" s="436"/>
    </row>
    <row r="18" spans="1:11" ht="30.75">
      <c r="A18" s="184" t="s">
        <v>51</v>
      </c>
      <c r="B18" s="86" t="s">
        <v>100</v>
      </c>
      <c r="C18" s="303"/>
      <c r="D18" s="303"/>
      <c r="E18" s="78"/>
      <c r="F18" s="78"/>
      <c r="G18" s="78"/>
      <c r="H18" s="77">
        <f>H20+H22+H19+H21</f>
        <v>19742</v>
      </c>
      <c r="I18" s="77">
        <f>I20+I22+I19</f>
        <v>170477.2</v>
      </c>
      <c r="J18" s="77">
        <v>0</v>
      </c>
      <c r="K18" s="437">
        <f>H18+I18</f>
        <v>190219.2</v>
      </c>
    </row>
    <row r="19" spans="1:11" ht="15">
      <c r="A19" s="438"/>
      <c r="B19" s="264" t="s">
        <v>134</v>
      </c>
      <c r="C19" s="311" t="s">
        <v>15</v>
      </c>
      <c r="D19" s="312"/>
      <c r="E19" s="118" t="s">
        <v>216</v>
      </c>
      <c r="F19" s="118" t="s">
        <v>218</v>
      </c>
      <c r="G19" s="118" t="s">
        <v>9</v>
      </c>
      <c r="H19" s="150">
        <v>0</v>
      </c>
      <c r="I19" s="150">
        <f>157750+12727.2</f>
        <v>170477.2</v>
      </c>
      <c r="J19" s="150"/>
      <c r="K19" s="439">
        <f>H19+I19</f>
        <v>170477.2</v>
      </c>
    </row>
    <row r="20" spans="1:11" ht="30" customHeight="1">
      <c r="A20" s="440"/>
      <c r="B20" s="349"/>
      <c r="C20" s="327" t="s">
        <v>15</v>
      </c>
      <c r="D20" s="327"/>
      <c r="E20" s="136" t="s">
        <v>121</v>
      </c>
      <c r="F20" s="136" t="s">
        <v>218</v>
      </c>
      <c r="G20" s="136" t="s">
        <v>9</v>
      </c>
      <c r="H20" s="162">
        <f>9859.3+9859.2-1476.5-4.1-318.9</f>
        <v>17919</v>
      </c>
      <c r="I20" s="191">
        <v>0</v>
      </c>
      <c r="J20" s="191"/>
      <c r="K20" s="441">
        <f>H20+I20</f>
        <v>17919</v>
      </c>
    </row>
    <row r="21" spans="1:11" ht="30" customHeight="1">
      <c r="A21" s="440"/>
      <c r="B21" s="228" t="s">
        <v>297</v>
      </c>
      <c r="C21" s="329" t="s">
        <v>15</v>
      </c>
      <c r="D21" s="330"/>
      <c r="E21" s="155" t="s">
        <v>121</v>
      </c>
      <c r="F21" s="155" t="s">
        <v>218</v>
      </c>
      <c r="G21" s="155" t="s">
        <v>9</v>
      </c>
      <c r="H21" s="156">
        <f>4.1+318.9</f>
        <v>323</v>
      </c>
      <c r="I21" s="230">
        <v>0</v>
      </c>
      <c r="J21" s="230"/>
      <c r="K21" s="442">
        <f>H21+I21</f>
        <v>323</v>
      </c>
    </row>
    <row r="22" spans="1:11" ht="66.75" customHeight="1">
      <c r="A22" s="443"/>
      <c r="B22" s="134" t="s">
        <v>164</v>
      </c>
      <c r="C22" s="258" t="s">
        <v>15</v>
      </c>
      <c r="D22" s="258"/>
      <c r="E22" s="135" t="s">
        <v>121</v>
      </c>
      <c r="F22" s="135" t="s">
        <v>223</v>
      </c>
      <c r="G22" s="135" t="s">
        <v>58</v>
      </c>
      <c r="H22" s="152">
        <v>1500</v>
      </c>
      <c r="I22" s="153">
        <v>0</v>
      </c>
      <c r="J22" s="153"/>
      <c r="K22" s="444">
        <f>H22</f>
        <v>1500</v>
      </c>
    </row>
    <row r="23" spans="1:11" ht="19.5" customHeight="1">
      <c r="A23" s="184" t="s">
        <v>103</v>
      </c>
      <c r="B23" s="86" t="s">
        <v>99</v>
      </c>
      <c r="C23" s="303"/>
      <c r="D23" s="303"/>
      <c r="E23" s="78"/>
      <c r="F23" s="78"/>
      <c r="G23" s="78"/>
      <c r="H23" s="125">
        <f>H24+H25+H26</f>
        <v>49254</v>
      </c>
      <c r="I23" s="125">
        <f>I24+I25</f>
        <v>187335.8</v>
      </c>
      <c r="J23" s="152"/>
      <c r="K23" s="445">
        <f>K24+K25+K26</f>
        <v>236589.8</v>
      </c>
    </row>
    <row r="24" spans="1:11" ht="15">
      <c r="A24" s="231"/>
      <c r="B24" s="264" t="s">
        <v>98</v>
      </c>
      <c r="C24" s="283" t="s">
        <v>16</v>
      </c>
      <c r="D24" s="283"/>
      <c r="E24" s="118" t="s">
        <v>121</v>
      </c>
      <c r="F24" s="118" t="s">
        <v>218</v>
      </c>
      <c r="G24" s="118" t="s">
        <v>9</v>
      </c>
      <c r="H24" s="161">
        <f>9877+10877-1500-59.2+30000</f>
        <v>49194.8</v>
      </c>
      <c r="I24" s="161">
        <v>0</v>
      </c>
      <c r="J24" s="161"/>
      <c r="K24" s="446">
        <f aca="true" t="shared" si="0" ref="K24:K30">H24+I24</f>
        <v>49194.8</v>
      </c>
    </row>
    <row r="25" spans="1:11" ht="15">
      <c r="A25" s="447"/>
      <c r="B25" s="349"/>
      <c r="C25" s="259" t="s">
        <v>16</v>
      </c>
      <c r="D25" s="259"/>
      <c r="E25" s="142" t="s">
        <v>217</v>
      </c>
      <c r="F25" s="142" t="s">
        <v>218</v>
      </c>
      <c r="G25" s="142" t="s">
        <v>9</v>
      </c>
      <c r="H25" s="154">
        <v>0</v>
      </c>
      <c r="I25" s="154">
        <f>21303.8+166032</f>
        <v>187335.8</v>
      </c>
      <c r="J25" s="154"/>
      <c r="K25" s="448">
        <f t="shared" si="0"/>
        <v>187335.8</v>
      </c>
    </row>
    <row r="26" spans="1:11" ht="26.25" customHeight="1">
      <c r="A26" s="449"/>
      <c r="B26" s="228" t="s">
        <v>297</v>
      </c>
      <c r="C26" s="259" t="s">
        <v>16</v>
      </c>
      <c r="D26" s="259"/>
      <c r="E26" s="142" t="s">
        <v>121</v>
      </c>
      <c r="F26" s="142" t="s">
        <v>218</v>
      </c>
      <c r="G26" s="142" t="s">
        <v>9</v>
      </c>
      <c r="H26" s="156">
        <v>59.2</v>
      </c>
      <c r="I26" s="156">
        <v>0</v>
      </c>
      <c r="J26" s="156"/>
      <c r="K26" s="450">
        <f t="shared" si="0"/>
        <v>59.2</v>
      </c>
    </row>
    <row r="27" spans="1:11" ht="21" customHeight="1">
      <c r="A27" s="184" t="s">
        <v>104</v>
      </c>
      <c r="B27" s="86" t="s">
        <v>388</v>
      </c>
      <c r="C27" s="303"/>
      <c r="D27" s="303"/>
      <c r="E27" s="78"/>
      <c r="F27" s="78"/>
      <c r="G27" s="78"/>
      <c r="H27" s="125">
        <f>H28+H29+H30</f>
        <v>4836.6</v>
      </c>
      <c r="I27" s="125">
        <f>I28+I29</f>
        <v>38572</v>
      </c>
      <c r="J27" s="156"/>
      <c r="K27" s="445">
        <f t="shared" si="0"/>
        <v>43408.6</v>
      </c>
    </row>
    <row r="28" spans="1:11" ht="21" customHeight="1">
      <c r="A28" s="449"/>
      <c r="B28" s="264" t="s">
        <v>374</v>
      </c>
      <c r="C28" s="311" t="s">
        <v>16</v>
      </c>
      <c r="D28" s="312"/>
      <c r="E28" s="142" t="s">
        <v>121</v>
      </c>
      <c r="F28" s="142" t="s">
        <v>218</v>
      </c>
      <c r="G28" s="142" t="s">
        <v>9</v>
      </c>
      <c r="H28" s="154">
        <f>2410.8+2410.7</f>
        <v>4821.5</v>
      </c>
      <c r="I28" s="154">
        <v>0</v>
      </c>
      <c r="J28" s="154"/>
      <c r="K28" s="448">
        <f t="shared" si="0"/>
        <v>4821.5</v>
      </c>
    </row>
    <row r="29" spans="1:11" ht="15">
      <c r="A29" s="449"/>
      <c r="B29" s="319"/>
      <c r="C29" s="374" t="s">
        <v>16</v>
      </c>
      <c r="D29" s="375"/>
      <c r="E29" s="133" t="s">
        <v>217</v>
      </c>
      <c r="F29" s="133" t="s">
        <v>218</v>
      </c>
      <c r="G29" s="133" t="s">
        <v>9</v>
      </c>
      <c r="H29" s="151">
        <v>0</v>
      </c>
      <c r="I29" s="151">
        <v>38572</v>
      </c>
      <c r="J29" s="151"/>
      <c r="K29" s="451">
        <f t="shared" si="0"/>
        <v>38572</v>
      </c>
    </row>
    <row r="30" spans="1:11" ht="39.75" thickBot="1">
      <c r="A30" s="449"/>
      <c r="B30" s="379" t="s">
        <v>387</v>
      </c>
      <c r="C30" s="339" t="s">
        <v>16</v>
      </c>
      <c r="D30" s="340"/>
      <c r="E30" s="157" t="s">
        <v>121</v>
      </c>
      <c r="F30" s="157" t="s">
        <v>223</v>
      </c>
      <c r="G30" s="157" t="s">
        <v>58</v>
      </c>
      <c r="H30" s="158">
        <v>15.1</v>
      </c>
      <c r="I30" s="158">
        <v>0</v>
      </c>
      <c r="J30" s="158"/>
      <c r="K30" s="452">
        <f t="shared" si="0"/>
        <v>15.1</v>
      </c>
    </row>
    <row r="31" spans="1:11" ht="30.75" customHeight="1" thickBot="1">
      <c r="A31" s="453"/>
      <c r="B31" s="59" t="s">
        <v>22</v>
      </c>
      <c r="C31" s="301" t="s">
        <v>40</v>
      </c>
      <c r="D31" s="301"/>
      <c r="E31" s="89"/>
      <c r="F31" s="89"/>
      <c r="G31" s="89"/>
      <c r="H31" s="76">
        <f>H18+H23+H27</f>
        <v>73832.6</v>
      </c>
      <c r="I31" s="76">
        <f>I18+I23+I27</f>
        <v>396385</v>
      </c>
      <c r="J31" s="76">
        <f>J18+J23+J27</f>
        <v>0</v>
      </c>
      <c r="K31" s="220">
        <f>K18+K23+K27</f>
        <v>470217.6</v>
      </c>
    </row>
    <row r="32" spans="1:11" ht="27.75" customHeight="1">
      <c r="A32" s="219" t="s">
        <v>52</v>
      </c>
      <c r="B32" s="302" t="s">
        <v>71</v>
      </c>
      <c r="C32" s="302"/>
      <c r="D32" s="302"/>
      <c r="E32" s="302"/>
      <c r="F32" s="302"/>
      <c r="G32" s="90"/>
      <c r="H32" s="159"/>
      <c r="I32" s="159"/>
      <c r="J32" s="160"/>
      <c r="K32" s="454"/>
    </row>
    <row r="33" spans="1:11" s="18" customFormat="1" ht="20.25" customHeight="1">
      <c r="A33" s="184" t="s">
        <v>53</v>
      </c>
      <c r="B33" s="86" t="s">
        <v>112</v>
      </c>
      <c r="C33" s="303"/>
      <c r="D33" s="303"/>
      <c r="E33" s="78"/>
      <c r="F33" s="78"/>
      <c r="G33" s="78"/>
      <c r="H33" s="125">
        <f>H34+H35+H36</f>
        <v>1000</v>
      </c>
      <c r="I33" s="125">
        <f>I34+I35</f>
        <v>70000</v>
      </c>
      <c r="J33" s="125">
        <f>J35</f>
        <v>0</v>
      </c>
      <c r="K33" s="445">
        <f>H33+I33</f>
        <v>71000</v>
      </c>
    </row>
    <row r="34" spans="1:11" s="18" customFormat="1" ht="20.25" customHeight="1">
      <c r="A34" s="438"/>
      <c r="B34" s="322" t="s">
        <v>207</v>
      </c>
      <c r="C34" s="311" t="s">
        <v>39</v>
      </c>
      <c r="D34" s="312"/>
      <c r="E34" s="118" t="s">
        <v>206</v>
      </c>
      <c r="F34" s="118" t="s">
        <v>218</v>
      </c>
      <c r="G34" s="118" t="s">
        <v>9</v>
      </c>
      <c r="H34" s="161">
        <v>0</v>
      </c>
      <c r="I34" s="161">
        <v>70000</v>
      </c>
      <c r="J34" s="161"/>
      <c r="K34" s="446">
        <f>H34+I34</f>
        <v>70000</v>
      </c>
    </row>
    <row r="35" spans="1:11" s="18" customFormat="1" ht="15.75" customHeight="1">
      <c r="A35" s="440"/>
      <c r="B35" s="323"/>
      <c r="C35" s="327" t="s">
        <v>39</v>
      </c>
      <c r="D35" s="327"/>
      <c r="E35" s="136" t="s">
        <v>85</v>
      </c>
      <c r="F35" s="136" t="s">
        <v>218</v>
      </c>
      <c r="G35" s="136" t="s">
        <v>9</v>
      </c>
      <c r="H35" s="162">
        <f>1000-24.8</f>
        <v>975.2</v>
      </c>
      <c r="I35" s="162">
        <v>0</v>
      </c>
      <c r="J35" s="162"/>
      <c r="K35" s="455">
        <f>H35+I35</f>
        <v>975.2</v>
      </c>
    </row>
    <row r="36" spans="1:11" s="18" customFormat="1" ht="78" customHeight="1">
      <c r="A36" s="443"/>
      <c r="B36" s="163" t="s">
        <v>211</v>
      </c>
      <c r="C36" s="331" t="s">
        <v>39</v>
      </c>
      <c r="D36" s="332"/>
      <c r="E36" s="119" t="s">
        <v>85</v>
      </c>
      <c r="F36" s="119" t="s">
        <v>218</v>
      </c>
      <c r="G36" s="119" t="s">
        <v>58</v>
      </c>
      <c r="H36" s="164">
        <v>24.8</v>
      </c>
      <c r="I36" s="164">
        <v>0</v>
      </c>
      <c r="J36" s="164"/>
      <c r="K36" s="456">
        <f>H36</f>
        <v>24.8</v>
      </c>
    </row>
    <row r="37" spans="1:11" s="18" customFormat="1" ht="46.5" customHeight="1">
      <c r="A37" s="184" t="s">
        <v>122</v>
      </c>
      <c r="B37" s="96" t="s">
        <v>136</v>
      </c>
      <c r="C37" s="303"/>
      <c r="D37" s="303"/>
      <c r="E37" s="78"/>
      <c r="F37" s="78"/>
      <c r="G37" s="78"/>
      <c r="H37" s="125">
        <f>H39+H40+H38</f>
        <v>1226.4</v>
      </c>
      <c r="I37" s="125">
        <f>I39+I40+I38</f>
        <v>10000</v>
      </c>
      <c r="J37" s="125">
        <f>J39+J40</f>
        <v>0</v>
      </c>
      <c r="K37" s="445">
        <f>H37+I37</f>
        <v>11226.4</v>
      </c>
    </row>
    <row r="38" spans="1:11" s="18" customFormat="1" ht="24" customHeight="1">
      <c r="A38" s="145"/>
      <c r="B38" s="320" t="s">
        <v>136</v>
      </c>
      <c r="C38" s="311" t="s">
        <v>39</v>
      </c>
      <c r="D38" s="312"/>
      <c r="E38" s="118" t="s">
        <v>205</v>
      </c>
      <c r="F38" s="118" t="s">
        <v>218</v>
      </c>
      <c r="G38" s="118" t="s">
        <v>9</v>
      </c>
      <c r="H38" s="161">
        <v>0</v>
      </c>
      <c r="I38" s="161">
        <v>10000</v>
      </c>
      <c r="J38" s="161"/>
      <c r="K38" s="446">
        <f>H38+I38</f>
        <v>10000</v>
      </c>
    </row>
    <row r="39" spans="1:11" s="18" customFormat="1" ht="24" customHeight="1">
      <c r="A39" s="440"/>
      <c r="B39" s="321"/>
      <c r="C39" s="284" t="s">
        <v>39</v>
      </c>
      <c r="D39" s="284"/>
      <c r="E39" s="119" t="s">
        <v>155</v>
      </c>
      <c r="F39" s="119" t="s">
        <v>218</v>
      </c>
      <c r="G39" s="119" t="s">
        <v>9</v>
      </c>
      <c r="H39" s="164">
        <f>1250-23.6-320.1</f>
        <v>906.3000000000001</v>
      </c>
      <c r="I39" s="164">
        <v>0</v>
      </c>
      <c r="J39" s="164"/>
      <c r="K39" s="456">
        <f>I39+H39</f>
        <v>906.3000000000001</v>
      </c>
    </row>
    <row r="40" spans="1:11" s="18" customFormat="1" ht="71.25" customHeight="1">
      <c r="A40" s="443"/>
      <c r="B40" s="49" t="s">
        <v>392</v>
      </c>
      <c r="C40" s="258" t="s">
        <v>39</v>
      </c>
      <c r="D40" s="258"/>
      <c r="E40" s="135" t="s">
        <v>155</v>
      </c>
      <c r="F40" s="135" t="s">
        <v>218</v>
      </c>
      <c r="G40" s="135" t="s">
        <v>9</v>
      </c>
      <c r="H40" s="152">
        <v>320.1</v>
      </c>
      <c r="I40" s="152">
        <v>0</v>
      </c>
      <c r="J40" s="152"/>
      <c r="K40" s="457">
        <f>H40</f>
        <v>320.1</v>
      </c>
    </row>
    <row r="41" spans="1:11" s="18" customFormat="1" ht="31.5" customHeight="1">
      <c r="A41" s="184" t="s">
        <v>183</v>
      </c>
      <c r="B41" s="96" t="s">
        <v>184</v>
      </c>
      <c r="C41" s="260"/>
      <c r="D41" s="261"/>
      <c r="E41" s="78"/>
      <c r="F41" s="78"/>
      <c r="G41" s="78"/>
      <c r="H41" s="125">
        <f>H44+H45+H46+H47+H42+H43</f>
        <v>1185</v>
      </c>
      <c r="I41" s="125">
        <f>I44+I45+I46+I47+I42+I43</f>
        <v>16218.7</v>
      </c>
      <c r="J41" s="125">
        <f>J44</f>
        <v>0</v>
      </c>
      <c r="K41" s="445">
        <f>H41+I41</f>
        <v>17403.7</v>
      </c>
    </row>
    <row r="42" spans="1:11" s="18" customFormat="1" ht="15">
      <c r="A42" s="438"/>
      <c r="B42" s="320" t="s">
        <v>186</v>
      </c>
      <c r="C42" s="311" t="s">
        <v>39</v>
      </c>
      <c r="D42" s="312"/>
      <c r="E42" s="118" t="s">
        <v>224</v>
      </c>
      <c r="F42" s="118" t="s">
        <v>218</v>
      </c>
      <c r="G42" s="118" t="s">
        <v>9</v>
      </c>
      <c r="H42" s="161">
        <v>0</v>
      </c>
      <c r="I42" s="161">
        <v>4600</v>
      </c>
      <c r="J42" s="161"/>
      <c r="K42" s="446">
        <f>I42+H42</f>
        <v>4600</v>
      </c>
    </row>
    <row r="43" spans="1:11" s="18" customFormat="1" ht="15">
      <c r="A43" s="440"/>
      <c r="B43" s="333"/>
      <c r="C43" s="347" t="s">
        <v>39</v>
      </c>
      <c r="D43" s="348"/>
      <c r="E43" s="136" t="s">
        <v>205</v>
      </c>
      <c r="F43" s="136" t="s">
        <v>218</v>
      </c>
      <c r="G43" s="136" t="s">
        <v>9</v>
      </c>
      <c r="H43" s="162">
        <v>0</v>
      </c>
      <c r="I43" s="162">
        <f>11618.7</f>
        <v>11618.7</v>
      </c>
      <c r="J43" s="162"/>
      <c r="K43" s="455">
        <f>H43+I43</f>
        <v>11618.7</v>
      </c>
    </row>
    <row r="44" spans="1:11" s="18" customFormat="1" ht="15">
      <c r="A44" s="440"/>
      <c r="B44" s="321"/>
      <c r="C44" s="331" t="s">
        <v>39</v>
      </c>
      <c r="D44" s="332"/>
      <c r="E44" s="119" t="s">
        <v>185</v>
      </c>
      <c r="F44" s="119" t="s">
        <v>218</v>
      </c>
      <c r="G44" s="119" t="s">
        <v>9</v>
      </c>
      <c r="H44" s="164">
        <v>1064</v>
      </c>
      <c r="I44" s="164">
        <v>0</v>
      </c>
      <c r="J44" s="164"/>
      <c r="K44" s="456">
        <f>H44</f>
        <v>1064</v>
      </c>
    </row>
    <row r="45" spans="1:11" s="18" customFormat="1" ht="62.25" customHeight="1">
      <c r="A45" s="440"/>
      <c r="B45" s="143" t="s">
        <v>219</v>
      </c>
      <c r="C45" s="262" t="s">
        <v>39</v>
      </c>
      <c r="D45" s="263"/>
      <c r="E45" s="135" t="s">
        <v>185</v>
      </c>
      <c r="F45" s="135" t="s">
        <v>218</v>
      </c>
      <c r="G45" s="135" t="s">
        <v>58</v>
      </c>
      <c r="H45" s="152">
        <v>95</v>
      </c>
      <c r="I45" s="152">
        <v>0</v>
      </c>
      <c r="J45" s="152"/>
      <c r="K45" s="457">
        <f>H45+I45</f>
        <v>95</v>
      </c>
    </row>
    <row r="46" spans="1:11" s="18" customFormat="1" ht="62.25" customHeight="1">
      <c r="A46" s="440"/>
      <c r="B46" s="143" t="s">
        <v>225</v>
      </c>
      <c r="C46" s="262" t="s">
        <v>39</v>
      </c>
      <c r="D46" s="263"/>
      <c r="E46" s="135" t="s">
        <v>185</v>
      </c>
      <c r="F46" s="135" t="s">
        <v>218</v>
      </c>
      <c r="G46" s="135" t="s">
        <v>58</v>
      </c>
      <c r="H46" s="152">
        <v>11</v>
      </c>
      <c r="I46" s="152">
        <v>0</v>
      </c>
      <c r="J46" s="152"/>
      <c r="K46" s="457">
        <f>H46+I46</f>
        <v>11</v>
      </c>
    </row>
    <row r="47" spans="1:11" s="18" customFormat="1" ht="75" customHeight="1" thickBot="1">
      <c r="A47" s="458"/>
      <c r="B47" s="167" t="s">
        <v>226</v>
      </c>
      <c r="C47" s="345" t="s">
        <v>39</v>
      </c>
      <c r="D47" s="346"/>
      <c r="E47" s="168" t="s">
        <v>185</v>
      </c>
      <c r="F47" s="168" t="s">
        <v>218</v>
      </c>
      <c r="G47" s="168" t="s">
        <v>58</v>
      </c>
      <c r="H47" s="169">
        <v>15</v>
      </c>
      <c r="I47" s="169">
        <v>0</v>
      </c>
      <c r="J47" s="169"/>
      <c r="K47" s="459">
        <f>H47+I47</f>
        <v>15</v>
      </c>
    </row>
    <row r="48" spans="1:11" s="20" customFormat="1" ht="30.75" customHeight="1" thickBot="1">
      <c r="A48" s="453"/>
      <c r="B48" s="59" t="s">
        <v>72</v>
      </c>
      <c r="C48" s="309" t="s">
        <v>41</v>
      </c>
      <c r="D48" s="309"/>
      <c r="E48" s="91"/>
      <c r="F48" s="91"/>
      <c r="G48" s="91"/>
      <c r="H48" s="76">
        <f>H33+H37+H41</f>
        <v>3411.4</v>
      </c>
      <c r="I48" s="76">
        <f>I33+I37+I41</f>
        <v>96218.7</v>
      </c>
      <c r="J48" s="76">
        <f>J33+J37+J41</f>
        <v>0</v>
      </c>
      <c r="K48" s="220">
        <f>K33+K37+K41</f>
        <v>99630.09999999999</v>
      </c>
    </row>
    <row r="49" spans="1:11" s="20" customFormat="1" ht="30.75" customHeight="1" thickBot="1">
      <c r="A49" s="219" t="s">
        <v>316</v>
      </c>
      <c r="B49" s="298" t="s">
        <v>317</v>
      </c>
      <c r="C49" s="298"/>
      <c r="D49" s="298"/>
      <c r="E49" s="298"/>
      <c r="F49" s="298"/>
      <c r="G49" s="218"/>
      <c r="H49" s="76"/>
      <c r="I49" s="76"/>
      <c r="J49" s="76"/>
      <c r="K49" s="220"/>
    </row>
    <row r="50" spans="1:11" s="20" customFormat="1" ht="30.75" customHeight="1">
      <c r="A50" s="221" t="s">
        <v>318</v>
      </c>
      <c r="B50" s="310" t="s">
        <v>319</v>
      </c>
      <c r="C50" s="310"/>
      <c r="D50" s="310"/>
      <c r="E50" s="310"/>
      <c r="F50" s="310"/>
      <c r="G50" s="310"/>
      <c r="H50" s="222"/>
      <c r="I50" s="222"/>
      <c r="J50" s="222"/>
      <c r="K50" s="223"/>
    </row>
    <row r="51" spans="1:11" s="20" customFormat="1" ht="27" customHeight="1">
      <c r="A51" s="359" t="s">
        <v>320</v>
      </c>
      <c r="B51" s="416" t="s">
        <v>394</v>
      </c>
      <c r="C51" s="269" t="s">
        <v>321</v>
      </c>
      <c r="D51" s="269"/>
      <c r="E51" s="93" t="s">
        <v>322</v>
      </c>
      <c r="F51" s="93" t="s">
        <v>218</v>
      </c>
      <c r="G51" s="93" t="s">
        <v>9</v>
      </c>
      <c r="H51" s="140">
        <v>1000</v>
      </c>
      <c r="I51" s="140">
        <v>0</v>
      </c>
      <c r="J51" s="140"/>
      <c r="K51" s="256">
        <f>H51+I51</f>
        <v>1000</v>
      </c>
    </row>
    <row r="52" spans="1:11" s="20" customFormat="1" ht="20.25" customHeight="1" thickBot="1">
      <c r="A52" s="360"/>
      <c r="B52" s="417"/>
      <c r="C52" s="380" t="s">
        <v>321</v>
      </c>
      <c r="D52" s="380"/>
      <c r="E52" s="381" t="s">
        <v>368</v>
      </c>
      <c r="F52" s="381" t="s">
        <v>218</v>
      </c>
      <c r="G52" s="381" t="s">
        <v>9</v>
      </c>
      <c r="H52" s="382">
        <v>0</v>
      </c>
      <c r="I52" s="382">
        <v>47480</v>
      </c>
      <c r="J52" s="382"/>
      <c r="K52" s="383">
        <f>H52+I52</f>
        <v>47480</v>
      </c>
    </row>
    <row r="53" spans="1:11" s="20" customFormat="1" ht="30.75" customHeight="1" thickBot="1">
      <c r="A53" s="224"/>
      <c r="B53" s="215" t="s">
        <v>323</v>
      </c>
      <c r="C53" s="352" t="s">
        <v>324</v>
      </c>
      <c r="D53" s="353"/>
      <c r="E53" s="91"/>
      <c r="F53" s="91"/>
      <c r="G53" s="91"/>
      <c r="H53" s="76">
        <f>H51</f>
        <v>1000</v>
      </c>
      <c r="I53" s="76">
        <f>I51+I52</f>
        <v>47480</v>
      </c>
      <c r="J53" s="76"/>
      <c r="K53" s="220">
        <f>H53+I53</f>
        <v>48480</v>
      </c>
    </row>
    <row r="54" spans="1:11" s="20" customFormat="1" ht="30.75" customHeight="1" thickBot="1">
      <c r="A54" s="225"/>
      <c r="B54" s="226" t="s">
        <v>325</v>
      </c>
      <c r="C54" s="354" t="s">
        <v>324</v>
      </c>
      <c r="D54" s="354"/>
      <c r="E54" s="227"/>
      <c r="F54" s="227"/>
      <c r="G54" s="227"/>
      <c r="H54" s="76">
        <f>H53</f>
        <v>1000</v>
      </c>
      <c r="I54" s="76">
        <f>I53</f>
        <v>47480</v>
      </c>
      <c r="J54" s="76"/>
      <c r="K54" s="220">
        <f>K53</f>
        <v>48480</v>
      </c>
    </row>
    <row r="55" spans="1:11" s="20" customFormat="1" ht="30.75" customHeight="1">
      <c r="A55" s="384" t="s">
        <v>353</v>
      </c>
      <c r="B55" s="385" t="s">
        <v>36</v>
      </c>
      <c r="C55" s="386"/>
      <c r="D55" s="386"/>
      <c r="E55" s="386"/>
      <c r="F55" s="387"/>
      <c r="G55" s="388"/>
      <c r="H55" s="389"/>
      <c r="I55" s="389"/>
      <c r="J55" s="389"/>
      <c r="K55" s="460"/>
    </row>
    <row r="56" spans="1:11" s="20" customFormat="1" ht="30" customHeight="1">
      <c r="A56" s="390" t="s">
        <v>354</v>
      </c>
      <c r="B56" s="391" t="s">
        <v>393</v>
      </c>
      <c r="C56" s="258" t="s">
        <v>75</v>
      </c>
      <c r="D56" s="258"/>
      <c r="E56" s="135" t="s">
        <v>355</v>
      </c>
      <c r="F56" s="135" t="s">
        <v>218</v>
      </c>
      <c r="G56" s="135" t="s">
        <v>9</v>
      </c>
      <c r="H56" s="127">
        <v>3000</v>
      </c>
      <c r="I56" s="127">
        <v>0</v>
      </c>
      <c r="J56" s="127">
        <f>H56+I56</f>
        <v>3000</v>
      </c>
      <c r="K56" s="392">
        <f>SUM(H56:I56)</f>
        <v>3000</v>
      </c>
    </row>
    <row r="57" spans="1:11" s="20" customFormat="1" ht="22.5" customHeight="1" thickBot="1">
      <c r="A57" s="393"/>
      <c r="B57" s="394"/>
      <c r="C57" s="395" t="s">
        <v>75</v>
      </c>
      <c r="D57" s="395"/>
      <c r="E57" s="396"/>
      <c r="F57" s="396"/>
      <c r="G57" s="396"/>
      <c r="H57" s="397">
        <v>0</v>
      </c>
      <c r="I57" s="397">
        <v>0</v>
      </c>
      <c r="J57" s="397"/>
      <c r="K57" s="461">
        <f>SUM(H57:I57)</f>
        <v>0</v>
      </c>
    </row>
    <row r="58" spans="1:11" s="20" customFormat="1" ht="30.75" customHeight="1" thickBot="1">
      <c r="A58" s="398"/>
      <c r="B58" s="59" t="s">
        <v>38</v>
      </c>
      <c r="C58" s="399" t="s">
        <v>75</v>
      </c>
      <c r="D58" s="400"/>
      <c r="E58" s="89"/>
      <c r="F58" s="89"/>
      <c r="G58" s="89"/>
      <c r="H58" s="76">
        <f>SUM(H56:H57)</f>
        <v>3000</v>
      </c>
      <c r="I58" s="76">
        <f>SUM(I56:I57)</f>
        <v>0</v>
      </c>
      <c r="J58" s="76">
        <f>H58+I58</f>
        <v>3000</v>
      </c>
      <c r="K58" s="220">
        <f>SUM(H58:I58)</f>
        <v>3000</v>
      </c>
    </row>
    <row r="59" spans="1:11" s="20" customFormat="1" ht="30.75" customHeight="1">
      <c r="A59" s="462" t="s">
        <v>76</v>
      </c>
      <c r="B59" s="257" t="s">
        <v>77</v>
      </c>
      <c r="C59" s="257"/>
      <c r="D59" s="257"/>
      <c r="E59" s="257"/>
      <c r="F59" s="257"/>
      <c r="G59" s="85"/>
      <c r="H59" s="75"/>
      <c r="I59" s="75"/>
      <c r="J59" s="75"/>
      <c r="K59" s="463"/>
    </row>
    <row r="60" spans="1:11" s="20" customFormat="1" ht="45.75" customHeight="1">
      <c r="A60" s="464" t="s">
        <v>105</v>
      </c>
      <c r="B60" s="131" t="s">
        <v>162</v>
      </c>
      <c r="C60" s="338" t="s">
        <v>78</v>
      </c>
      <c r="D60" s="338"/>
      <c r="E60" s="126" t="s">
        <v>81</v>
      </c>
      <c r="F60" s="126" t="s">
        <v>218</v>
      </c>
      <c r="G60" s="126" t="s">
        <v>58</v>
      </c>
      <c r="H60" s="170">
        <f>2400+95</f>
        <v>2495</v>
      </c>
      <c r="I60" s="170">
        <v>0</v>
      </c>
      <c r="J60" s="170"/>
      <c r="K60" s="465">
        <f>H60</f>
        <v>2495</v>
      </c>
    </row>
    <row r="61" spans="1:11" s="20" customFormat="1" ht="45.75" customHeight="1">
      <c r="A61" s="464"/>
      <c r="B61" s="43" t="s">
        <v>303</v>
      </c>
      <c r="C61" s="317"/>
      <c r="D61" s="318"/>
      <c r="E61" s="126"/>
      <c r="F61" s="126"/>
      <c r="G61" s="126"/>
      <c r="H61" s="170">
        <v>95</v>
      </c>
      <c r="I61" s="170">
        <v>0</v>
      </c>
      <c r="J61" s="170"/>
      <c r="K61" s="465">
        <f>H61+I61</f>
        <v>95</v>
      </c>
    </row>
    <row r="62" spans="1:11" s="20" customFormat="1" ht="45.75" customHeight="1">
      <c r="A62" s="464" t="s">
        <v>194</v>
      </c>
      <c r="B62" s="131" t="s">
        <v>307</v>
      </c>
      <c r="C62" s="338" t="s">
        <v>78</v>
      </c>
      <c r="D62" s="338"/>
      <c r="E62" s="126" t="s">
        <v>193</v>
      </c>
      <c r="F62" s="126" t="s">
        <v>218</v>
      </c>
      <c r="G62" s="126" t="s">
        <v>58</v>
      </c>
      <c r="H62" s="170">
        <v>400</v>
      </c>
      <c r="I62" s="170">
        <v>0</v>
      </c>
      <c r="J62" s="170"/>
      <c r="K62" s="465">
        <f>H62</f>
        <v>400</v>
      </c>
    </row>
    <row r="63" spans="1:11" s="20" customFormat="1" ht="78.75" customHeight="1">
      <c r="A63" s="464" t="s">
        <v>199</v>
      </c>
      <c r="B63" s="141" t="s">
        <v>214</v>
      </c>
      <c r="C63" s="310" t="s">
        <v>78</v>
      </c>
      <c r="D63" s="310"/>
      <c r="E63" s="92" t="s">
        <v>201</v>
      </c>
      <c r="F63" s="92" t="s">
        <v>218</v>
      </c>
      <c r="G63" s="92" t="s">
        <v>58</v>
      </c>
      <c r="H63" s="75">
        <f>H64+H65</f>
        <v>297.2</v>
      </c>
      <c r="I63" s="75">
        <v>0</v>
      </c>
      <c r="J63" s="75"/>
      <c r="K63" s="463">
        <f>H63</f>
        <v>297.2</v>
      </c>
    </row>
    <row r="64" spans="1:11" s="20" customFormat="1" ht="78.75" customHeight="1">
      <c r="A64" s="449"/>
      <c r="B64" s="42" t="s">
        <v>200</v>
      </c>
      <c r="C64" s="325"/>
      <c r="D64" s="326"/>
      <c r="E64" s="139"/>
      <c r="F64" s="139"/>
      <c r="G64" s="139"/>
      <c r="H64" s="171">
        <f>23.6+23.6</f>
        <v>47.2</v>
      </c>
      <c r="I64" s="171">
        <v>0</v>
      </c>
      <c r="J64" s="171"/>
      <c r="K64" s="466">
        <f>H64</f>
        <v>47.2</v>
      </c>
    </row>
    <row r="65" spans="1:11" s="20" customFormat="1" ht="78.75" customHeight="1" thickBot="1">
      <c r="A65" s="449"/>
      <c r="B65" s="120" t="s">
        <v>215</v>
      </c>
      <c r="C65" s="343"/>
      <c r="D65" s="344"/>
      <c r="E65" s="172"/>
      <c r="F65" s="172"/>
      <c r="G65" s="172"/>
      <c r="H65" s="173">
        <v>250</v>
      </c>
      <c r="I65" s="173">
        <v>0</v>
      </c>
      <c r="J65" s="173"/>
      <c r="K65" s="467">
        <f>H65</f>
        <v>250</v>
      </c>
    </row>
    <row r="66" spans="1:11" s="20" customFormat="1" ht="24" customHeight="1" thickBot="1">
      <c r="A66" s="468"/>
      <c r="B66" s="114" t="s">
        <v>79</v>
      </c>
      <c r="C66" s="307" t="s">
        <v>101</v>
      </c>
      <c r="D66" s="307"/>
      <c r="E66" s="115"/>
      <c r="F66" s="115"/>
      <c r="G66" s="115"/>
      <c r="H66" s="116">
        <f>H60+H62+H63</f>
        <v>3192.2</v>
      </c>
      <c r="I66" s="116">
        <f>I60+I62+I63</f>
        <v>0</v>
      </c>
      <c r="J66" s="116">
        <f>J60+J62+J63</f>
        <v>0</v>
      </c>
      <c r="K66" s="469">
        <f>K60+K62+K63</f>
        <v>3192.2</v>
      </c>
    </row>
    <row r="67" spans="1:11" s="19" customFormat="1" ht="18.75" thickBot="1" thickTop="1">
      <c r="A67" s="470"/>
      <c r="B67" s="304" t="s">
        <v>17</v>
      </c>
      <c r="C67" s="304"/>
      <c r="D67" s="304"/>
      <c r="E67" s="304"/>
      <c r="F67" s="304"/>
      <c r="G67" s="74"/>
      <c r="H67" s="174">
        <f>H31+H48+H66+H54+H58</f>
        <v>84436.2</v>
      </c>
      <c r="I67" s="174">
        <f>I31+I48+I66+I54+I58</f>
        <v>540083.7</v>
      </c>
      <c r="J67" s="174">
        <f>J31+J48+J66</f>
        <v>0</v>
      </c>
      <c r="K67" s="471">
        <f>I67+H67</f>
        <v>624519.8999999999</v>
      </c>
    </row>
    <row r="68" spans="1:11" s="4" customFormat="1" ht="18" thickBot="1" thickTop="1">
      <c r="A68" s="472" t="s">
        <v>18</v>
      </c>
      <c r="B68" s="308" t="s">
        <v>8</v>
      </c>
      <c r="C68" s="308"/>
      <c r="D68" s="308"/>
      <c r="E68" s="308"/>
      <c r="F68" s="308"/>
      <c r="G68" s="37"/>
      <c r="H68" s="175"/>
      <c r="I68" s="175"/>
      <c r="J68" s="175"/>
      <c r="K68" s="473"/>
    </row>
    <row r="69" spans="1:11" s="12" customFormat="1" ht="15">
      <c r="A69" s="184" t="s">
        <v>24</v>
      </c>
      <c r="B69" s="298" t="s">
        <v>4</v>
      </c>
      <c r="C69" s="298"/>
      <c r="D69" s="298"/>
      <c r="E69" s="298"/>
      <c r="F69" s="298"/>
      <c r="G69" s="38"/>
      <c r="H69" s="176"/>
      <c r="I69" s="176"/>
      <c r="J69" s="176"/>
      <c r="K69" s="474"/>
    </row>
    <row r="70" spans="1:11" s="12" customFormat="1" ht="15.75">
      <c r="A70" s="475" t="s">
        <v>25</v>
      </c>
      <c r="B70" s="296" t="s">
        <v>56</v>
      </c>
      <c r="C70" s="296"/>
      <c r="D70" s="296"/>
      <c r="E70" s="296"/>
      <c r="F70" s="296"/>
      <c r="G70" s="296"/>
      <c r="H70" s="177"/>
      <c r="I70" s="177"/>
      <c r="J70" s="177"/>
      <c r="K70" s="476"/>
    </row>
    <row r="71" spans="1:11" s="12" customFormat="1" ht="57" customHeight="1">
      <c r="A71" s="184" t="s">
        <v>29</v>
      </c>
      <c r="B71" s="41" t="s">
        <v>152</v>
      </c>
      <c r="C71" s="298"/>
      <c r="D71" s="298"/>
      <c r="E71" s="63"/>
      <c r="F71" s="63"/>
      <c r="G71" s="63"/>
      <c r="H71" s="77">
        <f>SUM(H72:H75)</f>
        <v>140</v>
      </c>
      <c r="I71" s="77">
        <f>SUM(I72:I75)</f>
        <v>560</v>
      </c>
      <c r="J71" s="77"/>
      <c r="K71" s="437">
        <f>I71+H71</f>
        <v>700</v>
      </c>
    </row>
    <row r="72" spans="1:11" s="12" customFormat="1" ht="27" customHeight="1">
      <c r="A72" s="477"/>
      <c r="B72" s="320" t="s">
        <v>202</v>
      </c>
      <c r="C72" s="283" t="s">
        <v>16</v>
      </c>
      <c r="D72" s="283"/>
      <c r="E72" s="178" t="s">
        <v>153</v>
      </c>
      <c r="F72" s="178" t="s">
        <v>227</v>
      </c>
      <c r="G72" s="178" t="s">
        <v>10</v>
      </c>
      <c r="H72" s="150">
        <f>700-560</f>
        <v>140</v>
      </c>
      <c r="I72" s="150">
        <v>0</v>
      </c>
      <c r="J72" s="179"/>
      <c r="K72" s="439">
        <f>H72+I72</f>
        <v>140</v>
      </c>
    </row>
    <row r="73" spans="1:11" s="12" customFormat="1" ht="15.75" customHeight="1">
      <c r="A73" s="478"/>
      <c r="B73" s="321"/>
      <c r="C73" s="284" t="s">
        <v>16</v>
      </c>
      <c r="D73" s="284"/>
      <c r="E73" s="180" t="s">
        <v>222</v>
      </c>
      <c r="F73" s="180" t="s">
        <v>227</v>
      </c>
      <c r="G73" s="180" t="s">
        <v>10</v>
      </c>
      <c r="H73" s="181">
        <v>0</v>
      </c>
      <c r="I73" s="181">
        <v>560</v>
      </c>
      <c r="J73" s="182"/>
      <c r="K73" s="479">
        <f>H73+I73</f>
        <v>560</v>
      </c>
    </row>
    <row r="74" spans="1:11" s="12" customFormat="1" ht="15.75" customHeight="1">
      <c r="A74" s="478"/>
      <c r="B74" s="320" t="s">
        <v>228</v>
      </c>
      <c r="C74" s="283" t="s">
        <v>16</v>
      </c>
      <c r="D74" s="283"/>
      <c r="E74" s="178" t="s">
        <v>153</v>
      </c>
      <c r="F74" s="178" t="s">
        <v>227</v>
      </c>
      <c r="G74" s="178" t="s">
        <v>10</v>
      </c>
      <c r="H74" s="150">
        <v>0</v>
      </c>
      <c r="I74" s="150">
        <v>0</v>
      </c>
      <c r="J74" s="179"/>
      <c r="K74" s="439">
        <f>H74+I74</f>
        <v>0</v>
      </c>
    </row>
    <row r="75" spans="1:11" s="12" customFormat="1" ht="15.75" customHeight="1">
      <c r="A75" s="480"/>
      <c r="B75" s="321"/>
      <c r="C75" s="284" t="s">
        <v>16</v>
      </c>
      <c r="D75" s="284"/>
      <c r="E75" s="180" t="s">
        <v>222</v>
      </c>
      <c r="F75" s="180" t="s">
        <v>227</v>
      </c>
      <c r="G75" s="180" t="s">
        <v>10</v>
      </c>
      <c r="H75" s="181">
        <v>0</v>
      </c>
      <c r="I75" s="181">
        <v>0</v>
      </c>
      <c r="J75" s="182"/>
      <c r="K75" s="479">
        <f>H75+I75</f>
        <v>0</v>
      </c>
    </row>
    <row r="76" spans="1:11" s="12" customFormat="1" ht="30" customHeight="1">
      <c r="A76" s="146" t="s">
        <v>30</v>
      </c>
      <c r="B76" s="47" t="s">
        <v>154</v>
      </c>
      <c r="C76" s="302"/>
      <c r="D76" s="302"/>
      <c r="E76" s="64"/>
      <c r="F76" s="64"/>
      <c r="G76" s="64"/>
      <c r="H76" s="129">
        <f>H77+H78</f>
        <v>248.79999999999995</v>
      </c>
      <c r="I76" s="129">
        <f>I77+I78</f>
        <v>651.2</v>
      </c>
      <c r="J76" s="129"/>
      <c r="K76" s="474">
        <f>I76+H76</f>
        <v>900</v>
      </c>
    </row>
    <row r="77" spans="1:11" s="12" customFormat="1" ht="16.5" customHeight="1">
      <c r="A77" s="438"/>
      <c r="B77" s="334" t="s">
        <v>89</v>
      </c>
      <c r="C77" s="283" t="s">
        <v>16</v>
      </c>
      <c r="D77" s="283"/>
      <c r="E77" s="118" t="s">
        <v>163</v>
      </c>
      <c r="F77" s="118" t="s">
        <v>227</v>
      </c>
      <c r="G77" s="118" t="s">
        <v>10</v>
      </c>
      <c r="H77" s="161">
        <f>900-651.2</f>
        <v>248.79999999999995</v>
      </c>
      <c r="I77" s="161">
        <v>0</v>
      </c>
      <c r="J77" s="161"/>
      <c r="K77" s="446">
        <f>SUM(H77:I77)</f>
        <v>248.79999999999995</v>
      </c>
    </row>
    <row r="78" spans="1:11" s="12" customFormat="1" ht="15">
      <c r="A78" s="443"/>
      <c r="B78" s="335"/>
      <c r="C78" s="284" t="s">
        <v>16</v>
      </c>
      <c r="D78" s="284"/>
      <c r="E78" s="180" t="s">
        <v>222</v>
      </c>
      <c r="F78" s="180" t="s">
        <v>227</v>
      </c>
      <c r="G78" s="180" t="s">
        <v>10</v>
      </c>
      <c r="H78" s="164">
        <v>0</v>
      </c>
      <c r="I78" s="164">
        <v>651.2</v>
      </c>
      <c r="J78" s="164"/>
      <c r="K78" s="456">
        <f>SUM(H78:I78)</f>
        <v>651.2</v>
      </c>
    </row>
    <row r="79" spans="1:11" s="12" customFormat="1" ht="29.25" customHeight="1">
      <c r="A79" s="184" t="s">
        <v>31</v>
      </c>
      <c r="B79" s="41" t="s">
        <v>111</v>
      </c>
      <c r="C79" s="298"/>
      <c r="D79" s="298"/>
      <c r="E79" s="52"/>
      <c r="F79" s="52"/>
      <c r="G79" s="52"/>
      <c r="H79" s="125">
        <f>SUM(H80:H84)</f>
        <v>562.3</v>
      </c>
      <c r="I79" s="125">
        <f>SUM(I80:I83)</f>
        <v>240</v>
      </c>
      <c r="J79" s="125">
        <f>J80+J81</f>
        <v>0</v>
      </c>
      <c r="K79" s="445">
        <f>I79+H79</f>
        <v>802.3</v>
      </c>
    </row>
    <row r="80" spans="1:11" s="12" customFormat="1" ht="34.5" customHeight="1">
      <c r="A80" s="481"/>
      <c r="B80" s="80" t="s">
        <v>151</v>
      </c>
      <c r="C80" s="299" t="s">
        <v>16</v>
      </c>
      <c r="D80" s="299"/>
      <c r="E80" s="69" t="s">
        <v>92</v>
      </c>
      <c r="F80" s="69" t="s">
        <v>227</v>
      </c>
      <c r="G80" s="69" t="s">
        <v>10</v>
      </c>
      <c r="H80" s="166">
        <f>500-95-11-15-23.6-75-90.4</f>
        <v>189.99999999999997</v>
      </c>
      <c r="I80" s="166">
        <v>0</v>
      </c>
      <c r="J80" s="156"/>
      <c r="K80" s="482">
        <f>H80+I80</f>
        <v>189.99999999999997</v>
      </c>
    </row>
    <row r="81" spans="1:11" s="12" customFormat="1" ht="15">
      <c r="A81" s="483"/>
      <c r="B81" s="334" t="s">
        <v>385</v>
      </c>
      <c r="C81" s="297" t="s">
        <v>16</v>
      </c>
      <c r="D81" s="297"/>
      <c r="E81" s="66" t="s">
        <v>92</v>
      </c>
      <c r="F81" s="66" t="s">
        <v>227</v>
      </c>
      <c r="G81" s="66" t="s">
        <v>10</v>
      </c>
      <c r="H81" s="161">
        <f>300-240</f>
        <v>60</v>
      </c>
      <c r="I81" s="161">
        <v>0</v>
      </c>
      <c r="J81" s="161"/>
      <c r="K81" s="446">
        <f>H81+I81</f>
        <v>60</v>
      </c>
    </row>
    <row r="82" spans="1:11" s="12" customFormat="1" ht="15">
      <c r="A82" s="483"/>
      <c r="B82" s="335"/>
      <c r="C82" s="336" t="s">
        <v>16</v>
      </c>
      <c r="D82" s="337"/>
      <c r="E82" s="68" t="s">
        <v>222</v>
      </c>
      <c r="F82" s="68" t="s">
        <v>227</v>
      </c>
      <c r="G82" s="68" t="s">
        <v>10</v>
      </c>
      <c r="H82" s="164">
        <v>0</v>
      </c>
      <c r="I82" s="164">
        <v>240</v>
      </c>
      <c r="J82" s="164"/>
      <c r="K82" s="456">
        <f>H82+I82</f>
        <v>240</v>
      </c>
    </row>
    <row r="83" spans="1:11" s="12" customFormat="1" ht="15">
      <c r="A83" s="483"/>
      <c r="B83" s="43" t="s">
        <v>89</v>
      </c>
      <c r="C83" s="338" t="s">
        <v>16</v>
      </c>
      <c r="D83" s="338"/>
      <c r="E83" s="126" t="s">
        <v>92</v>
      </c>
      <c r="F83" s="126" t="s">
        <v>227</v>
      </c>
      <c r="G83" s="126" t="s">
        <v>10</v>
      </c>
      <c r="H83" s="152">
        <f>200-15.1</f>
        <v>184.9</v>
      </c>
      <c r="I83" s="152">
        <v>0</v>
      </c>
      <c r="J83" s="152"/>
      <c r="K83" s="457">
        <f>H83+I83</f>
        <v>184.9</v>
      </c>
    </row>
    <row r="84" spans="1:11" s="12" customFormat="1" ht="24.75" customHeight="1">
      <c r="A84" s="484"/>
      <c r="B84" s="54" t="s">
        <v>306</v>
      </c>
      <c r="C84" s="274" t="s">
        <v>16</v>
      </c>
      <c r="D84" s="274"/>
      <c r="E84" s="65" t="s">
        <v>92</v>
      </c>
      <c r="F84" s="65" t="s">
        <v>223</v>
      </c>
      <c r="G84" s="65" t="s">
        <v>58</v>
      </c>
      <c r="H84" s="187">
        <v>127.4</v>
      </c>
      <c r="I84" s="187">
        <v>0</v>
      </c>
      <c r="J84" s="187"/>
      <c r="K84" s="485">
        <f>H84+I84</f>
        <v>127.4</v>
      </c>
    </row>
    <row r="85" spans="1:11" s="12" customFormat="1" ht="28.5" customHeight="1">
      <c r="A85" s="144" t="s">
        <v>83</v>
      </c>
      <c r="B85" s="137" t="s">
        <v>106</v>
      </c>
      <c r="C85" s="257"/>
      <c r="D85" s="257"/>
      <c r="E85" s="130"/>
      <c r="F85" s="130"/>
      <c r="G85" s="130"/>
      <c r="H85" s="75">
        <f>H86+H89+H88+H90+H87+H91+H92+H93+H95+H96+H97+H98+H99+H100</f>
        <v>5068.540000000001</v>
      </c>
      <c r="I85" s="75">
        <f>I86+I89+I88+I90+I87+I91+I92+I93+I95+I96+I97+I98+I99+I100+I94</f>
        <v>66735</v>
      </c>
      <c r="J85" s="156"/>
      <c r="K85" s="463">
        <f>I85+H85</f>
        <v>71803.54000000001</v>
      </c>
    </row>
    <row r="86" spans="1:12" s="12" customFormat="1" ht="27">
      <c r="A86" s="144"/>
      <c r="B86" s="42" t="s">
        <v>182</v>
      </c>
      <c r="C86" s="328" t="s">
        <v>16</v>
      </c>
      <c r="D86" s="328"/>
      <c r="E86" s="165" t="s">
        <v>121</v>
      </c>
      <c r="F86" s="118" t="s">
        <v>227</v>
      </c>
      <c r="G86" s="118" t="s">
        <v>10</v>
      </c>
      <c r="H86" s="161">
        <f>1183.3+1508.14</f>
        <v>2691.44</v>
      </c>
      <c r="I86" s="161">
        <v>0</v>
      </c>
      <c r="J86" s="161"/>
      <c r="K86" s="446">
        <f>H86</f>
        <v>2691.44</v>
      </c>
      <c r="L86" s="183"/>
    </row>
    <row r="87" spans="1:11" s="12" customFormat="1" ht="39.75">
      <c r="A87" s="145"/>
      <c r="B87" s="71" t="s">
        <v>229</v>
      </c>
      <c r="C87" s="328" t="s">
        <v>16</v>
      </c>
      <c r="D87" s="328"/>
      <c r="E87" s="165" t="s">
        <v>217</v>
      </c>
      <c r="F87" s="118" t="s">
        <v>227</v>
      </c>
      <c r="G87" s="118" t="s">
        <v>10</v>
      </c>
      <c r="H87" s="151">
        <v>0</v>
      </c>
      <c r="I87" s="151">
        <v>50888.9</v>
      </c>
      <c r="J87" s="151"/>
      <c r="K87" s="451">
        <f>H87+I87</f>
        <v>50888.9</v>
      </c>
    </row>
    <row r="88" spans="1:11" s="12" customFormat="1" ht="33" customHeight="1">
      <c r="A88" s="145"/>
      <c r="B88" s="138" t="s">
        <v>213</v>
      </c>
      <c r="C88" s="327" t="s">
        <v>16</v>
      </c>
      <c r="D88" s="327"/>
      <c r="E88" s="136" t="s">
        <v>121</v>
      </c>
      <c r="F88" s="136" t="s">
        <v>223</v>
      </c>
      <c r="G88" s="136" t="s">
        <v>58</v>
      </c>
      <c r="H88" s="162">
        <v>92.8</v>
      </c>
      <c r="I88" s="162">
        <v>0</v>
      </c>
      <c r="J88" s="162"/>
      <c r="K88" s="455">
        <f>H88</f>
        <v>92.8</v>
      </c>
    </row>
    <row r="89" spans="1:11" s="12" customFormat="1" ht="20.25" customHeight="1">
      <c r="A89" s="145"/>
      <c r="B89" s="138" t="s">
        <v>212</v>
      </c>
      <c r="C89" s="327" t="s">
        <v>16</v>
      </c>
      <c r="D89" s="327"/>
      <c r="E89" s="136" t="s">
        <v>121</v>
      </c>
      <c r="F89" s="136" t="s">
        <v>223</v>
      </c>
      <c r="G89" s="136" t="s">
        <v>58</v>
      </c>
      <c r="H89" s="162">
        <v>6.3</v>
      </c>
      <c r="I89" s="162">
        <v>0</v>
      </c>
      <c r="J89" s="162"/>
      <c r="K89" s="455">
        <f>H89</f>
        <v>6.3</v>
      </c>
    </row>
    <row r="90" spans="1:11" s="12" customFormat="1" ht="31.5" customHeight="1">
      <c r="A90" s="145"/>
      <c r="B90" s="138" t="s">
        <v>220</v>
      </c>
      <c r="C90" s="327" t="s">
        <v>16</v>
      </c>
      <c r="D90" s="327"/>
      <c r="E90" s="136" t="s">
        <v>121</v>
      </c>
      <c r="F90" s="136" t="s">
        <v>227</v>
      </c>
      <c r="G90" s="136" t="s">
        <v>10</v>
      </c>
      <c r="H90" s="162">
        <v>782</v>
      </c>
      <c r="I90" s="162">
        <v>0</v>
      </c>
      <c r="J90" s="162"/>
      <c r="K90" s="455">
        <f aca="true" t="shared" si="1" ref="K90:K96">H90+I90</f>
        <v>782</v>
      </c>
    </row>
    <row r="91" spans="1:11" s="12" customFormat="1" ht="45" customHeight="1">
      <c r="A91" s="145"/>
      <c r="B91" s="138" t="s">
        <v>302</v>
      </c>
      <c r="C91" s="327" t="s">
        <v>16</v>
      </c>
      <c r="D91" s="327"/>
      <c r="E91" s="136" t="s">
        <v>121</v>
      </c>
      <c r="F91" s="136" t="s">
        <v>223</v>
      </c>
      <c r="G91" s="136" t="s">
        <v>58</v>
      </c>
      <c r="H91" s="162">
        <v>75</v>
      </c>
      <c r="I91" s="162">
        <v>0</v>
      </c>
      <c r="J91" s="162"/>
      <c r="K91" s="455">
        <f t="shared" si="1"/>
        <v>75</v>
      </c>
    </row>
    <row r="92" spans="1:11" s="12" customFormat="1" ht="45" customHeight="1">
      <c r="A92" s="145"/>
      <c r="B92" s="94" t="s">
        <v>305</v>
      </c>
      <c r="C92" s="284" t="s">
        <v>16</v>
      </c>
      <c r="D92" s="284"/>
      <c r="E92" s="119" t="s">
        <v>121</v>
      </c>
      <c r="F92" s="119" t="s">
        <v>223</v>
      </c>
      <c r="G92" s="119" t="s">
        <v>58</v>
      </c>
      <c r="H92" s="164">
        <v>98.7</v>
      </c>
      <c r="I92" s="164">
        <v>0</v>
      </c>
      <c r="J92" s="164"/>
      <c r="K92" s="456">
        <f t="shared" si="1"/>
        <v>98.7</v>
      </c>
    </row>
    <row r="93" spans="1:11" s="12" customFormat="1" ht="24.75" customHeight="1">
      <c r="A93" s="145"/>
      <c r="B93" s="377" t="s">
        <v>313</v>
      </c>
      <c r="C93" s="284" t="s">
        <v>16</v>
      </c>
      <c r="D93" s="284"/>
      <c r="E93" s="119" t="s">
        <v>121</v>
      </c>
      <c r="F93" s="119" t="s">
        <v>223</v>
      </c>
      <c r="G93" s="119" t="s">
        <v>58</v>
      </c>
      <c r="H93" s="187">
        <v>1066.2</v>
      </c>
      <c r="I93" s="187">
        <v>0</v>
      </c>
      <c r="J93" s="187"/>
      <c r="K93" s="485">
        <f t="shared" si="1"/>
        <v>1066.2</v>
      </c>
    </row>
    <row r="94" spans="1:11" s="12" customFormat="1" ht="16.5" customHeight="1">
      <c r="A94" s="145"/>
      <c r="B94" s="378"/>
      <c r="C94" s="262" t="s">
        <v>16</v>
      </c>
      <c r="D94" s="263"/>
      <c r="E94" s="119" t="s">
        <v>371</v>
      </c>
      <c r="F94" s="119" t="s">
        <v>223</v>
      </c>
      <c r="G94" s="119" t="s">
        <v>58</v>
      </c>
      <c r="H94" s="187">
        <v>0</v>
      </c>
      <c r="I94" s="187">
        <v>2487.9</v>
      </c>
      <c r="J94" s="187"/>
      <c r="K94" s="485">
        <f t="shared" si="1"/>
        <v>2487.9</v>
      </c>
    </row>
    <row r="95" spans="1:11" s="12" customFormat="1" ht="69" customHeight="1">
      <c r="A95" s="145"/>
      <c r="B95" s="54" t="s">
        <v>326</v>
      </c>
      <c r="C95" s="284" t="s">
        <v>16</v>
      </c>
      <c r="D95" s="284"/>
      <c r="E95" s="119" t="s">
        <v>121</v>
      </c>
      <c r="F95" s="119" t="s">
        <v>223</v>
      </c>
      <c r="G95" s="119" t="s">
        <v>58</v>
      </c>
      <c r="H95" s="187">
        <f>50</f>
        <v>50</v>
      </c>
      <c r="I95" s="187">
        <v>0</v>
      </c>
      <c r="J95" s="187"/>
      <c r="K95" s="485">
        <f t="shared" si="1"/>
        <v>50</v>
      </c>
    </row>
    <row r="96" spans="1:11" s="12" customFormat="1" ht="85.5" customHeight="1">
      <c r="A96" s="145"/>
      <c r="B96" s="232" t="s">
        <v>329</v>
      </c>
      <c r="C96" s="284" t="s">
        <v>16</v>
      </c>
      <c r="D96" s="284"/>
      <c r="E96" s="119" t="s">
        <v>121</v>
      </c>
      <c r="F96" s="119" t="s">
        <v>223</v>
      </c>
      <c r="G96" s="119" t="s">
        <v>58</v>
      </c>
      <c r="H96" s="187">
        <v>8.5</v>
      </c>
      <c r="I96" s="187">
        <v>0</v>
      </c>
      <c r="J96" s="187"/>
      <c r="K96" s="485">
        <f t="shared" si="1"/>
        <v>8.5</v>
      </c>
    </row>
    <row r="97" spans="1:11" s="12" customFormat="1" ht="39.75">
      <c r="A97" s="145"/>
      <c r="B97" s="232" t="s">
        <v>360</v>
      </c>
      <c r="C97" s="284" t="s">
        <v>16</v>
      </c>
      <c r="D97" s="284"/>
      <c r="E97" s="119" t="s">
        <v>121</v>
      </c>
      <c r="F97" s="119" t="s">
        <v>223</v>
      </c>
      <c r="G97" s="119" t="s">
        <v>58</v>
      </c>
      <c r="H97" s="187">
        <v>97.8</v>
      </c>
      <c r="I97" s="187">
        <v>0</v>
      </c>
      <c r="J97" s="187"/>
      <c r="K97" s="485">
        <f>I97+H97</f>
        <v>97.8</v>
      </c>
    </row>
    <row r="98" spans="1:11" s="12" customFormat="1" ht="39.75">
      <c r="A98" s="145"/>
      <c r="B98" s="232" t="s">
        <v>361</v>
      </c>
      <c r="C98" s="284" t="s">
        <v>16</v>
      </c>
      <c r="D98" s="284"/>
      <c r="E98" s="119" t="s">
        <v>121</v>
      </c>
      <c r="F98" s="119" t="s">
        <v>223</v>
      </c>
      <c r="G98" s="119" t="s">
        <v>58</v>
      </c>
      <c r="H98" s="187">
        <v>99.8</v>
      </c>
      <c r="I98" s="187">
        <v>0</v>
      </c>
      <c r="J98" s="187"/>
      <c r="K98" s="485">
        <f>I98+H98</f>
        <v>99.8</v>
      </c>
    </row>
    <row r="99" spans="1:11" s="12" customFormat="1" ht="27">
      <c r="A99" s="145"/>
      <c r="B99" s="232" t="s">
        <v>372</v>
      </c>
      <c r="C99" s="262" t="s">
        <v>16</v>
      </c>
      <c r="D99" s="263"/>
      <c r="E99" s="185" t="s">
        <v>371</v>
      </c>
      <c r="F99" s="185" t="s">
        <v>223</v>
      </c>
      <c r="G99" s="185" t="s">
        <v>9</v>
      </c>
      <c r="H99" s="187">
        <v>0</v>
      </c>
      <c r="I99" s="187">
        <v>11924.7</v>
      </c>
      <c r="J99" s="187"/>
      <c r="K99" s="485">
        <f>H99+I99</f>
        <v>11924.7</v>
      </c>
    </row>
    <row r="100" spans="1:11" s="12" customFormat="1" ht="42" customHeight="1">
      <c r="A100" s="145"/>
      <c r="B100" s="232" t="s">
        <v>373</v>
      </c>
      <c r="C100" s="262" t="s">
        <v>16</v>
      </c>
      <c r="D100" s="263"/>
      <c r="E100" s="185" t="s">
        <v>371</v>
      </c>
      <c r="F100" s="185" t="s">
        <v>227</v>
      </c>
      <c r="G100" s="185" t="s">
        <v>10</v>
      </c>
      <c r="H100" s="187">
        <v>0</v>
      </c>
      <c r="I100" s="187">
        <v>1433.5</v>
      </c>
      <c r="J100" s="187"/>
      <c r="K100" s="485">
        <f>H100+I100</f>
        <v>1433.5</v>
      </c>
    </row>
    <row r="101" spans="1:11" s="12" customFormat="1" ht="46.5" customHeight="1">
      <c r="A101" s="184" t="s">
        <v>158</v>
      </c>
      <c r="B101" s="41" t="s">
        <v>114</v>
      </c>
      <c r="C101" s="298" t="s">
        <v>16</v>
      </c>
      <c r="D101" s="298"/>
      <c r="E101" s="52" t="s">
        <v>69</v>
      </c>
      <c r="F101" s="52" t="s">
        <v>223</v>
      </c>
      <c r="G101" s="52" t="s">
        <v>58</v>
      </c>
      <c r="H101" s="125">
        <f>H102</f>
        <v>1120.2</v>
      </c>
      <c r="I101" s="125"/>
      <c r="J101" s="125"/>
      <c r="K101" s="445">
        <f>K102</f>
        <v>1120.2</v>
      </c>
    </row>
    <row r="102" spans="1:11" s="12" customFormat="1" ht="67.5" customHeight="1">
      <c r="A102" s="486"/>
      <c r="B102" s="80" t="s">
        <v>113</v>
      </c>
      <c r="C102" s="299"/>
      <c r="D102" s="299"/>
      <c r="E102" s="69"/>
      <c r="F102" s="69"/>
      <c r="G102" s="69"/>
      <c r="H102" s="166">
        <f>700-100+520.2</f>
        <v>1120.2</v>
      </c>
      <c r="I102" s="166"/>
      <c r="J102" s="166"/>
      <c r="K102" s="457">
        <f>H102</f>
        <v>1120.2</v>
      </c>
    </row>
    <row r="103" spans="1:11" s="12" customFormat="1" ht="33.75" customHeight="1">
      <c r="A103" s="184" t="s">
        <v>91</v>
      </c>
      <c r="B103" s="41" t="s">
        <v>114</v>
      </c>
      <c r="C103" s="298" t="s">
        <v>16</v>
      </c>
      <c r="D103" s="298"/>
      <c r="E103" s="52" t="s">
        <v>121</v>
      </c>
      <c r="F103" s="52" t="s">
        <v>223</v>
      </c>
      <c r="G103" s="52" t="s">
        <v>58</v>
      </c>
      <c r="H103" s="125">
        <f>H104+H106</f>
        <v>765.5</v>
      </c>
      <c r="I103" s="125"/>
      <c r="J103" s="125"/>
      <c r="K103" s="474">
        <f>K104+K106</f>
        <v>765.5</v>
      </c>
    </row>
    <row r="104" spans="1:11" s="12" customFormat="1" ht="48" customHeight="1">
      <c r="A104" s="438"/>
      <c r="B104" s="49" t="s">
        <v>168</v>
      </c>
      <c r="C104" s="298"/>
      <c r="D104" s="298"/>
      <c r="E104" s="52"/>
      <c r="F104" s="52"/>
      <c r="G104" s="52"/>
      <c r="H104" s="152">
        <f>1519-768.6</f>
        <v>750.4</v>
      </c>
      <c r="I104" s="152"/>
      <c r="J104" s="152"/>
      <c r="K104" s="457">
        <f>H104</f>
        <v>750.4</v>
      </c>
    </row>
    <row r="105" spans="1:11" s="12" customFormat="1" ht="71.25" customHeight="1">
      <c r="A105" s="440"/>
      <c r="B105" s="401" t="s">
        <v>331</v>
      </c>
      <c r="C105" s="402"/>
      <c r="D105" s="403"/>
      <c r="E105" s="92"/>
      <c r="F105" s="92"/>
      <c r="G105" s="92"/>
      <c r="H105" s="166"/>
      <c r="I105" s="166"/>
      <c r="J105" s="166"/>
      <c r="K105" s="482"/>
    </row>
    <row r="106" spans="1:11" s="12" customFormat="1" ht="41.25" customHeight="1">
      <c r="A106" s="443"/>
      <c r="B106" s="186" t="s">
        <v>330</v>
      </c>
      <c r="C106" s="294"/>
      <c r="D106" s="295"/>
      <c r="E106" s="64"/>
      <c r="F106" s="64"/>
      <c r="G106" s="64"/>
      <c r="H106" s="187">
        <v>15.1</v>
      </c>
      <c r="I106" s="187">
        <v>0</v>
      </c>
      <c r="J106" s="187"/>
      <c r="K106" s="485">
        <f>H106+I106</f>
        <v>15.1</v>
      </c>
    </row>
    <row r="107" spans="1:11" s="12" customFormat="1" ht="32.25" customHeight="1">
      <c r="A107" s="184" t="s">
        <v>180</v>
      </c>
      <c r="B107" s="131" t="s">
        <v>125</v>
      </c>
      <c r="C107" s="313"/>
      <c r="D107" s="314"/>
      <c r="E107" s="79"/>
      <c r="F107" s="79"/>
      <c r="G107" s="79"/>
      <c r="H107" s="125">
        <f>H108+H110+H109</f>
        <v>1618.2</v>
      </c>
      <c r="I107" s="125">
        <f>I108+I110+I109</f>
        <v>7317.2</v>
      </c>
      <c r="J107" s="125">
        <f>J108</f>
        <v>0</v>
      </c>
      <c r="K107" s="445">
        <f>H107+I107</f>
        <v>8935.4</v>
      </c>
    </row>
    <row r="108" spans="1:11" s="12" customFormat="1" ht="38.25" customHeight="1">
      <c r="A108" s="438"/>
      <c r="B108" s="49" t="s">
        <v>181</v>
      </c>
      <c r="C108" s="329" t="s">
        <v>16</v>
      </c>
      <c r="D108" s="330"/>
      <c r="E108" s="185" t="s">
        <v>121</v>
      </c>
      <c r="F108" s="185" t="s">
        <v>227</v>
      </c>
      <c r="G108" s="185" t="s">
        <v>10</v>
      </c>
      <c r="H108" s="152">
        <v>372</v>
      </c>
      <c r="I108" s="152">
        <v>0</v>
      </c>
      <c r="J108" s="152"/>
      <c r="K108" s="457">
        <f>H108</f>
        <v>372</v>
      </c>
    </row>
    <row r="109" spans="1:11" s="12" customFormat="1" ht="38.25" customHeight="1">
      <c r="A109" s="440"/>
      <c r="B109" s="186" t="s">
        <v>230</v>
      </c>
      <c r="C109" s="329" t="s">
        <v>16</v>
      </c>
      <c r="D109" s="330"/>
      <c r="E109" s="185" t="s">
        <v>217</v>
      </c>
      <c r="F109" s="185" t="s">
        <v>227</v>
      </c>
      <c r="G109" s="185" t="s">
        <v>10</v>
      </c>
      <c r="H109" s="187">
        <v>0</v>
      </c>
      <c r="I109" s="187">
        <v>7317.2</v>
      </c>
      <c r="J109" s="187"/>
      <c r="K109" s="485">
        <f>H109+I109</f>
        <v>7317.2</v>
      </c>
    </row>
    <row r="110" spans="1:11" s="12" customFormat="1" ht="38.25" customHeight="1">
      <c r="A110" s="443"/>
      <c r="B110" s="186" t="s">
        <v>221</v>
      </c>
      <c r="C110" s="329" t="s">
        <v>16</v>
      </c>
      <c r="D110" s="330"/>
      <c r="E110" s="185" t="s">
        <v>121</v>
      </c>
      <c r="F110" s="185" t="s">
        <v>227</v>
      </c>
      <c r="G110" s="185" t="s">
        <v>10</v>
      </c>
      <c r="H110" s="187">
        <v>1246.2</v>
      </c>
      <c r="I110" s="187">
        <v>0</v>
      </c>
      <c r="J110" s="187"/>
      <c r="K110" s="485">
        <f>H110+I110</f>
        <v>1246.2</v>
      </c>
    </row>
    <row r="111" spans="1:11" s="12" customFormat="1" ht="38.25" customHeight="1">
      <c r="A111" s="184" t="s">
        <v>208</v>
      </c>
      <c r="B111" s="131" t="s">
        <v>210</v>
      </c>
      <c r="C111" s="260"/>
      <c r="D111" s="261"/>
      <c r="E111" s="78"/>
      <c r="F111" s="78"/>
      <c r="G111" s="78"/>
      <c r="H111" s="125">
        <f>H112+H113</f>
        <v>193.5</v>
      </c>
      <c r="I111" s="125">
        <f>I112+I113</f>
        <v>0</v>
      </c>
      <c r="J111" s="125">
        <f>J112</f>
        <v>0</v>
      </c>
      <c r="K111" s="445">
        <f>H111+I111</f>
        <v>193.5</v>
      </c>
    </row>
    <row r="112" spans="1:11" s="12" customFormat="1" ht="38.25" customHeight="1">
      <c r="A112" s="438"/>
      <c r="B112" s="48" t="s">
        <v>209</v>
      </c>
      <c r="C112" s="311" t="s">
        <v>16</v>
      </c>
      <c r="D112" s="312"/>
      <c r="E112" s="118" t="s">
        <v>121</v>
      </c>
      <c r="F112" s="118" t="s">
        <v>223</v>
      </c>
      <c r="G112" s="118" t="s">
        <v>58</v>
      </c>
      <c r="H112" s="161">
        <v>95</v>
      </c>
      <c r="I112" s="161">
        <v>0</v>
      </c>
      <c r="J112" s="161"/>
      <c r="K112" s="446">
        <f>H112</f>
        <v>95</v>
      </c>
    </row>
    <row r="113" spans="1:11" s="12" customFormat="1" ht="69" customHeight="1">
      <c r="A113" s="443"/>
      <c r="B113" s="53" t="s">
        <v>308</v>
      </c>
      <c r="C113" s="331" t="s">
        <v>16</v>
      </c>
      <c r="D113" s="332"/>
      <c r="E113" s="119" t="s">
        <v>231</v>
      </c>
      <c r="F113" s="119" t="s">
        <v>223</v>
      </c>
      <c r="G113" s="119" t="s">
        <v>58</v>
      </c>
      <c r="H113" s="164">
        <v>98.5</v>
      </c>
      <c r="I113" s="164">
        <v>0</v>
      </c>
      <c r="J113" s="164"/>
      <c r="K113" s="456">
        <f>H113</f>
        <v>98.5</v>
      </c>
    </row>
    <row r="114" spans="1:11" s="12" customFormat="1" ht="38.25" customHeight="1">
      <c r="A114" s="146" t="s">
        <v>232</v>
      </c>
      <c r="B114" s="47" t="s">
        <v>233</v>
      </c>
      <c r="C114" s="302"/>
      <c r="D114" s="302"/>
      <c r="E114" s="64"/>
      <c r="F114" s="64"/>
      <c r="G114" s="64"/>
      <c r="H114" s="129">
        <f>H115+H116+H117+H118</f>
        <v>1434.3</v>
      </c>
      <c r="I114" s="129">
        <f>I115+I116</f>
        <v>150.8</v>
      </c>
      <c r="J114" s="129"/>
      <c r="K114" s="474">
        <f>I114+H114</f>
        <v>1585.1</v>
      </c>
    </row>
    <row r="115" spans="1:11" s="12" customFormat="1" ht="15">
      <c r="A115" s="438"/>
      <c r="B115" s="322" t="s">
        <v>89</v>
      </c>
      <c r="C115" s="283" t="s">
        <v>16</v>
      </c>
      <c r="D115" s="283"/>
      <c r="E115" s="118" t="s">
        <v>234</v>
      </c>
      <c r="F115" s="118" t="s">
        <v>227</v>
      </c>
      <c r="G115" s="118" t="s">
        <v>10</v>
      </c>
      <c r="H115" s="161">
        <v>50.2</v>
      </c>
      <c r="I115" s="161">
        <v>0</v>
      </c>
      <c r="J115" s="161"/>
      <c r="K115" s="446">
        <f>SUM(H115:I115)</f>
        <v>50.2</v>
      </c>
    </row>
    <row r="116" spans="1:11" s="12" customFormat="1" ht="15">
      <c r="A116" s="440"/>
      <c r="B116" s="323"/>
      <c r="C116" s="327" t="s">
        <v>16</v>
      </c>
      <c r="D116" s="327"/>
      <c r="E116" s="214" t="s">
        <v>222</v>
      </c>
      <c r="F116" s="214" t="s">
        <v>227</v>
      </c>
      <c r="G116" s="214" t="s">
        <v>10</v>
      </c>
      <c r="H116" s="162">
        <v>0</v>
      </c>
      <c r="I116" s="162">
        <v>150.8</v>
      </c>
      <c r="J116" s="162"/>
      <c r="K116" s="455">
        <f>SUM(H116:I116)</f>
        <v>150.8</v>
      </c>
    </row>
    <row r="117" spans="1:11" s="12" customFormat="1" ht="26.25">
      <c r="A117" s="440"/>
      <c r="B117" s="248" t="s">
        <v>298</v>
      </c>
      <c r="C117" s="324" t="s">
        <v>16</v>
      </c>
      <c r="D117" s="324"/>
      <c r="E117" s="133" t="s">
        <v>234</v>
      </c>
      <c r="F117" s="133" t="s">
        <v>223</v>
      </c>
      <c r="G117" s="133" t="s">
        <v>58</v>
      </c>
      <c r="H117" s="151">
        <v>100</v>
      </c>
      <c r="I117" s="156">
        <v>0</v>
      </c>
      <c r="J117" s="156"/>
      <c r="K117" s="450">
        <f>H117+I117</f>
        <v>100</v>
      </c>
    </row>
    <row r="118" spans="1:11" s="12" customFormat="1" ht="15">
      <c r="A118" s="443"/>
      <c r="B118" s="163" t="s">
        <v>289</v>
      </c>
      <c r="C118" s="284" t="s">
        <v>16</v>
      </c>
      <c r="D118" s="284"/>
      <c r="E118" s="119" t="s">
        <v>234</v>
      </c>
      <c r="F118" s="119" t="s">
        <v>227</v>
      </c>
      <c r="G118" s="119" t="s">
        <v>10</v>
      </c>
      <c r="H118" s="164">
        <v>1284.1</v>
      </c>
      <c r="I118" s="164">
        <v>0</v>
      </c>
      <c r="J118" s="164"/>
      <c r="K118" s="456">
        <f>H118+I118</f>
        <v>1284.1</v>
      </c>
    </row>
    <row r="119" spans="1:11" s="12" customFormat="1" ht="38.25" customHeight="1">
      <c r="A119" s="146" t="s">
        <v>235</v>
      </c>
      <c r="B119" s="47" t="s">
        <v>236</v>
      </c>
      <c r="C119" s="302"/>
      <c r="D119" s="302"/>
      <c r="E119" s="64"/>
      <c r="F119" s="64"/>
      <c r="G119" s="64"/>
      <c r="H119" s="129">
        <f>H120</f>
        <v>281</v>
      </c>
      <c r="I119" s="129">
        <f>I120</f>
        <v>0</v>
      </c>
      <c r="J119" s="129"/>
      <c r="K119" s="474">
        <f>I119+H119</f>
        <v>281</v>
      </c>
    </row>
    <row r="120" spans="1:11" s="12" customFormat="1" ht="15">
      <c r="A120" s="419"/>
      <c r="B120" s="188" t="s">
        <v>237</v>
      </c>
      <c r="C120" s="258" t="s">
        <v>16</v>
      </c>
      <c r="D120" s="258"/>
      <c r="E120" s="135" t="s">
        <v>238</v>
      </c>
      <c r="F120" s="135" t="s">
        <v>227</v>
      </c>
      <c r="G120" s="135" t="s">
        <v>10</v>
      </c>
      <c r="H120" s="152">
        <v>281</v>
      </c>
      <c r="I120" s="152">
        <v>0</v>
      </c>
      <c r="J120" s="152"/>
      <c r="K120" s="457">
        <f>SUM(H120:I120)</f>
        <v>281</v>
      </c>
    </row>
    <row r="121" spans="1:11" s="12" customFormat="1" ht="15">
      <c r="A121" s="146" t="s">
        <v>239</v>
      </c>
      <c r="B121" s="47" t="s">
        <v>240</v>
      </c>
      <c r="C121" s="302"/>
      <c r="D121" s="302"/>
      <c r="E121" s="64"/>
      <c r="F121" s="64"/>
      <c r="G121" s="64"/>
      <c r="H121" s="129">
        <f>H122+H123</f>
        <v>300</v>
      </c>
      <c r="I121" s="129">
        <f>I122+I123</f>
        <v>1124.6</v>
      </c>
      <c r="J121" s="129"/>
      <c r="K121" s="474">
        <f>I121+H121</f>
        <v>1424.6</v>
      </c>
    </row>
    <row r="122" spans="1:11" s="12" customFormat="1" ht="26.25">
      <c r="A122" s="438"/>
      <c r="B122" s="249" t="s">
        <v>241</v>
      </c>
      <c r="C122" s="283" t="s">
        <v>16</v>
      </c>
      <c r="D122" s="283"/>
      <c r="E122" s="118" t="s">
        <v>242</v>
      </c>
      <c r="F122" s="118" t="s">
        <v>227</v>
      </c>
      <c r="G122" s="118" t="s">
        <v>10</v>
      </c>
      <c r="H122" s="161">
        <v>300</v>
      </c>
      <c r="I122" s="161">
        <v>0</v>
      </c>
      <c r="J122" s="161"/>
      <c r="K122" s="446">
        <f>SUM(H122:I122)</f>
        <v>300</v>
      </c>
    </row>
    <row r="123" spans="1:11" s="12" customFormat="1" ht="26.25">
      <c r="A123" s="443"/>
      <c r="B123" s="404" t="s">
        <v>378</v>
      </c>
      <c r="C123" s="331" t="s">
        <v>16</v>
      </c>
      <c r="D123" s="332"/>
      <c r="E123" s="119" t="s">
        <v>371</v>
      </c>
      <c r="F123" s="119" t="s">
        <v>227</v>
      </c>
      <c r="G123" s="119" t="s">
        <v>10</v>
      </c>
      <c r="H123" s="164">
        <v>0</v>
      </c>
      <c r="I123" s="164">
        <v>1124.6</v>
      </c>
      <c r="J123" s="164"/>
      <c r="K123" s="456">
        <f>H123+I123</f>
        <v>1124.6</v>
      </c>
    </row>
    <row r="124" spans="1:11" s="12" customFormat="1" ht="27">
      <c r="A124" s="146" t="s">
        <v>243</v>
      </c>
      <c r="B124" s="47" t="s">
        <v>244</v>
      </c>
      <c r="C124" s="302"/>
      <c r="D124" s="302"/>
      <c r="E124" s="64"/>
      <c r="F124" s="64"/>
      <c r="G124" s="64"/>
      <c r="H124" s="129">
        <f>H125</f>
        <v>200</v>
      </c>
      <c r="I124" s="129">
        <f>I125</f>
        <v>0</v>
      </c>
      <c r="J124" s="129"/>
      <c r="K124" s="474">
        <f>I124+H124</f>
        <v>200</v>
      </c>
    </row>
    <row r="125" spans="1:11" s="12" customFormat="1" ht="15">
      <c r="A125" s="419"/>
      <c r="B125" s="188" t="s">
        <v>89</v>
      </c>
      <c r="C125" s="258" t="s">
        <v>16</v>
      </c>
      <c r="D125" s="258"/>
      <c r="E125" s="135" t="s">
        <v>245</v>
      </c>
      <c r="F125" s="135" t="s">
        <v>227</v>
      </c>
      <c r="G125" s="135" t="s">
        <v>10</v>
      </c>
      <c r="H125" s="152">
        <v>200</v>
      </c>
      <c r="I125" s="152">
        <v>0</v>
      </c>
      <c r="J125" s="152"/>
      <c r="K125" s="457">
        <f>SUM(H125:I125)</f>
        <v>200</v>
      </c>
    </row>
    <row r="126" spans="1:11" s="12" customFormat="1" ht="27">
      <c r="A126" s="146" t="s">
        <v>246</v>
      </c>
      <c r="B126" s="47" t="s">
        <v>247</v>
      </c>
      <c r="C126" s="302"/>
      <c r="D126" s="302"/>
      <c r="E126" s="64"/>
      <c r="F126" s="64"/>
      <c r="G126" s="64"/>
      <c r="H126" s="129">
        <f>H127</f>
        <v>200</v>
      </c>
      <c r="I126" s="129">
        <f>I127</f>
        <v>0</v>
      </c>
      <c r="J126" s="129"/>
      <c r="K126" s="474">
        <f>I126+H126</f>
        <v>200</v>
      </c>
    </row>
    <row r="127" spans="1:11" s="12" customFormat="1" ht="15">
      <c r="A127" s="419"/>
      <c r="B127" s="188" t="s">
        <v>89</v>
      </c>
      <c r="C127" s="258" t="s">
        <v>16</v>
      </c>
      <c r="D127" s="258"/>
      <c r="E127" s="135" t="s">
        <v>248</v>
      </c>
      <c r="F127" s="135" t="s">
        <v>227</v>
      </c>
      <c r="G127" s="135" t="s">
        <v>10</v>
      </c>
      <c r="H127" s="152">
        <v>200</v>
      </c>
      <c r="I127" s="152">
        <v>0</v>
      </c>
      <c r="J127" s="152"/>
      <c r="K127" s="457">
        <f>SUM(H127:I127)</f>
        <v>200</v>
      </c>
    </row>
    <row r="128" spans="1:11" s="12" customFormat="1" ht="27">
      <c r="A128" s="146" t="s">
        <v>249</v>
      </c>
      <c r="B128" s="47" t="s">
        <v>250</v>
      </c>
      <c r="C128" s="302"/>
      <c r="D128" s="302"/>
      <c r="E128" s="64"/>
      <c r="F128" s="64"/>
      <c r="G128" s="64"/>
      <c r="H128" s="129">
        <f>H129</f>
        <v>200</v>
      </c>
      <c r="I128" s="129">
        <f>I129</f>
        <v>0</v>
      </c>
      <c r="J128" s="129"/>
      <c r="K128" s="474">
        <f>I128+H128</f>
        <v>200</v>
      </c>
    </row>
    <row r="129" spans="1:11" s="12" customFormat="1" ht="15">
      <c r="A129" s="419"/>
      <c r="B129" s="188" t="s">
        <v>251</v>
      </c>
      <c r="C129" s="258" t="s">
        <v>16</v>
      </c>
      <c r="D129" s="258"/>
      <c r="E129" s="135" t="s">
        <v>252</v>
      </c>
      <c r="F129" s="135" t="s">
        <v>227</v>
      </c>
      <c r="G129" s="135" t="s">
        <v>10</v>
      </c>
      <c r="H129" s="152">
        <v>200</v>
      </c>
      <c r="I129" s="152">
        <v>0</v>
      </c>
      <c r="J129" s="152"/>
      <c r="K129" s="457">
        <f>SUM(H129:I129)</f>
        <v>200</v>
      </c>
    </row>
    <row r="130" spans="1:11" s="12" customFormat="1" ht="18.75" customHeight="1">
      <c r="A130" s="146" t="s">
        <v>299</v>
      </c>
      <c r="B130" s="47" t="s">
        <v>300</v>
      </c>
      <c r="C130" s="302"/>
      <c r="D130" s="302"/>
      <c r="E130" s="64"/>
      <c r="F130" s="64"/>
      <c r="G130" s="64"/>
      <c r="H130" s="129">
        <f>H131</f>
        <v>130</v>
      </c>
      <c r="I130" s="129">
        <f>I131</f>
        <v>0</v>
      </c>
      <c r="J130" s="129"/>
      <c r="K130" s="474">
        <f>I130+H130</f>
        <v>130</v>
      </c>
    </row>
    <row r="131" spans="1:11" s="12" customFormat="1" ht="30" customHeight="1" thickBot="1">
      <c r="A131" s="419"/>
      <c r="B131" s="188" t="s">
        <v>333</v>
      </c>
      <c r="C131" s="258" t="s">
        <v>16</v>
      </c>
      <c r="D131" s="258"/>
      <c r="E131" s="135" t="s">
        <v>301</v>
      </c>
      <c r="F131" s="135" t="s">
        <v>223</v>
      </c>
      <c r="G131" s="135" t="s">
        <v>58</v>
      </c>
      <c r="H131" s="152">
        <v>130</v>
      </c>
      <c r="I131" s="152">
        <v>0</v>
      </c>
      <c r="J131" s="152"/>
      <c r="K131" s="457">
        <f>SUM(H131:I131)</f>
        <v>130</v>
      </c>
    </row>
    <row r="132" spans="1:11" s="12" customFormat="1" ht="32.25" thickBot="1">
      <c r="A132" s="487"/>
      <c r="B132" s="31" t="s">
        <v>57</v>
      </c>
      <c r="C132" s="301" t="s">
        <v>16</v>
      </c>
      <c r="D132" s="301"/>
      <c r="E132" s="59"/>
      <c r="F132" s="59"/>
      <c r="G132" s="59"/>
      <c r="H132" s="76">
        <f>H71+H76+H79+H85+H101+H103+H107+H111+H114+H119+H121+H124+H126+H128+H130</f>
        <v>12462.34</v>
      </c>
      <c r="I132" s="76">
        <f>I71+I76+I79+I85+I101+I103+I107+I111+I114+I119+I121+I124+I126+I128+I130</f>
        <v>76778.8</v>
      </c>
      <c r="J132" s="76">
        <f>J71+J76+J79+J85+J101+J103+J107</f>
        <v>0</v>
      </c>
      <c r="K132" s="220">
        <f>I132+H132</f>
        <v>89241.14</v>
      </c>
    </row>
    <row r="133" spans="1:11" s="12" customFormat="1" ht="15.75">
      <c r="A133" s="488" t="s">
        <v>26</v>
      </c>
      <c r="B133" s="305" t="s">
        <v>5</v>
      </c>
      <c r="C133" s="305"/>
      <c r="D133" s="305"/>
      <c r="E133" s="305"/>
      <c r="F133" s="305"/>
      <c r="G133" s="305"/>
      <c r="H133" s="189"/>
      <c r="I133" s="189"/>
      <c r="J133" s="189"/>
      <c r="K133" s="489"/>
    </row>
    <row r="134" spans="1:13" s="11" customFormat="1" ht="27">
      <c r="A134" s="490" t="s">
        <v>27</v>
      </c>
      <c r="B134" s="190" t="s">
        <v>147</v>
      </c>
      <c r="C134" s="310"/>
      <c r="D134" s="310"/>
      <c r="E134" s="92"/>
      <c r="F134" s="92"/>
      <c r="G134" s="92"/>
      <c r="H134" s="110">
        <f>SUM(H135:H137)</f>
        <v>117.80000000000001</v>
      </c>
      <c r="I134" s="110">
        <f>SUM(I135:I137)</f>
        <v>500</v>
      </c>
      <c r="J134" s="110"/>
      <c r="K134" s="491">
        <f>H134+I134</f>
        <v>617.8</v>
      </c>
      <c r="L134" s="10"/>
      <c r="M134" s="10"/>
    </row>
    <row r="135" spans="1:13" s="11" customFormat="1" ht="17.25" customHeight="1">
      <c r="A135" s="492"/>
      <c r="B135" s="356" t="s">
        <v>328</v>
      </c>
      <c r="C135" s="283" t="s">
        <v>15</v>
      </c>
      <c r="D135" s="283"/>
      <c r="E135" s="118" t="s">
        <v>222</v>
      </c>
      <c r="F135" s="118" t="s">
        <v>227</v>
      </c>
      <c r="G135" s="118" t="s">
        <v>10</v>
      </c>
      <c r="H135" s="150">
        <v>0</v>
      </c>
      <c r="I135" s="150">
        <v>500</v>
      </c>
      <c r="J135" s="161"/>
      <c r="K135" s="439">
        <f>H135</f>
        <v>0</v>
      </c>
      <c r="L135" s="10"/>
      <c r="M135" s="10"/>
    </row>
    <row r="136" spans="1:13" s="11" customFormat="1" ht="15">
      <c r="A136" s="493"/>
      <c r="B136" s="357"/>
      <c r="C136" s="327" t="s">
        <v>15</v>
      </c>
      <c r="D136" s="327"/>
      <c r="E136" s="136" t="s">
        <v>148</v>
      </c>
      <c r="F136" s="136" t="s">
        <v>227</v>
      </c>
      <c r="G136" s="136" t="s">
        <v>10</v>
      </c>
      <c r="H136" s="191">
        <f>100+100-20.7-61.5</f>
        <v>117.80000000000001</v>
      </c>
      <c r="I136" s="191">
        <v>0</v>
      </c>
      <c r="J136" s="162"/>
      <c r="K136" s="441">
        <f>H136</f>
        <v>117.80000000000001</v>
      </c>
      <c r="L136" s="10"/>
      <c r="M136" s="10"/>
    </row>
    <row r="137" spans="1:13" s="11" customFormat="1" ht="15" customHeight="1" hidden="1">
      <c r="A137" s="494"/>
      <c r="B137" s="358"/>
      <c r="C137" s="284" t="s">
        <v>15</v>
      </c>
      <c r="D137" s="284"/>
      <c r="E137" s="119" t="s">
        <v>148</v>
      </c>
      <c r="F137" s="119" t="s">
        <v>227</v>
      </c>
      <c r="G137" s="119" t="s">
        <v>10</v>
      </c>
      <c r="H137" s="181">
        <v>0</v>
      </c>
      <c r="I137" s="181">
        <v>0</v>
      </c>
      <c r="J137" s="164"/>
      <c r="K137" s="479">
        <f>H137</f>
        <v>0</v>
      </c>
      <c r="L137" s="10"/>
      <c r="M137" s="10"/>
    </row>
    <row r="138" spans="1:13" s="11" customFormat="1" ht="30.75" customHeight="1">
      <c r="A138" s="144" t="s">
        <v>149</v>
      </c>
      <c r="B138" s="192" t="s">
        <v>110</v>
      </c>
      <c r="C138" s="310"/>
      <c r="D138" s="310"/>
      <c r="E138" s="92"/>
      <c r="F138" s="92"/>
      <c r="G138" s="92"/>
      <c r="H138" s="82">
        <f>H139+H141+H140+H142</f>
        <v>647.3</v>
      </c>
      <c r="I138" s="82">
        <f>I139+I141+I140+I142</f>
        <v>5644.5</v>
      </c>
      <c r="J138" s="82"/>
      <c r="K138" s="495">
        <f>H138+I138</f>
        <v>6291.8</v>
      </c>
      <c r="L138" s="10"/>
      <c r="M138" s="10"/>
    </row>
    <row r="139" spans="1:13" s="11" customFormat="1" ht="30" customHeight="1">
      <c r="A139" s="438"/>
      <c r="B139" s="42" t="s">
        <v>144</v>
      </c>
      <c r="C139" s="283" t="s">
        <v>15</v>
      </c>
      <c r="D139" s="283"/>
      <c r="E139" s="118" t="s">
        <v>82</v>
      </c>
      <c r="F139" s="118" t="s">
        <v>227</v>
      </c>
      <c r="G139" s="118" t="s">
        <v>10</v>
      </c>
      <c r="H139" s="161">
        <f>400-95-5.1</f>
        <v>299.9</v>
      </c>
      <c r="I139" s="161">
        <v>0</v>
      </c>
      <c r="J139" s="161"/>
      <c r="K139" s="446">
        <f>H139</f>
        <v>299.9</v>
      </c>
      <c r="L139" s="10"/>
      <c r="M139" s="10"/>
    </row>
    <row r="140" spans="1:13" s="11" customFormat="1" ht="23.25" customHeight="1">
      <c r="A140" s="440"/>
      <c r="B140" s="193" t="s">
        <v>253</v>
      </c>
      <c r="C140" s="347" t="s">
        <v>15</v>
      </c>
      <c r="D140" s="348"/>
      <c r="E140" s="136" t="s">
        <v>254</v>
      </c>
      <c r="F140" s="136" t="s">
        <v>227</v>
      </c>
      <c r="G140" s="136" t="s">
        <v>10</v>
      </c>
      <c r="H140" s="162">
        <v>0</v>
      </c>
      <c r="I140" s="162">
        <f>6717.6-1355.5</f>
        <v>5362.1</v>
      </c>
      <c r="J140" s="162"/>
      <c r="K140" s="455">
        <f aca="true" t="shared" si="2" ref="K140:K148">H140+I140</f>
        <v>5362.1</v>
      </c>
      <c r="L140" s="10"/>
      <c r="M140" s="10"/>
    </row>
    <row r="141" spans="1:13" s="11" customFormat="1" ht="15">
      <c r="A141" s="440"/>
      <c r="B141" s="194" t="s">
        <v>255</v>
      </c>
      <c r="C141" s="331" t="s">
        <v>15</v>
      </c>
      <c r="D141" s="332"/>
      <c r="E141" s="119" t="s">
        <v>254</v>
      </c>
      <c r="F141" s="119" t="s">
        <v>223</v>
      </c>
      <c r="G141" s="119" t="s">
        <v>58</v>
      </c>
      <c r="H141" s="164">
        <v>0</v>
      </c>
      <c r="I141" s="164">
        <v>282.4</v>
      </c>
      <c r="J141" s="164"/>
      <c r="K141" s="456">
        <f t="shared" si="2"/>
        <v>282.4</v>
      </c>
      <c r="L141" s="10"/>
      <c r="M141" s="10"/>
    </row>
    <row r="142" spans="1:13" s="11" customFormat="1" ht="39.75">
      <c r="A142" s="443"/>
      <c r="B142" s="405" t="s">
        <v>383</v>
      </c>
      <c r="C142" s="283" t="s">
        <v>15</v>
      </c>
      <c r="D142" s="283"/>
      <c r="E142" s="118" t="s">
        <v>384</v>
      </c>
      <c r="F142" s="118" t="s">
        <v>227</v>
      </c>
      <c r="G142" s="118" t="s">
        <v>10</v>
      </c>
      <c r="H142" s="156">
        <v>347.4</v>
      </c>
      <c r="I142" s="156">
        <v>0</v>
      </c>
      <c r="J142" s="156"/>
      <c r="K142" s="450">
        <f>H142+I142</f>
        <v>347.4</v>
      </c>
      <c r="L142" s="10"/>
      <c r="M142" s="10"/>
    </row>
    <row r="143" spans="1:13" s="11" customFormat="1" ht="45" customHeight="1">
      <c r="A143" s="144" t="s">
        <v>150</v>
      </c>
      <c r="B143" s="107" t="s">
        <v>107</v>
      </c>
      <c r="C143" s="310"/>
      <c r="D143" s="310"/>
      <c r="E143" s="92"/>
      <c r="F143" s="92"/>
      <c r="G143" s="92"/>
      <c r="H143" s="82">
        <f>SUM(H144:H147)</f>
        <v>140.2</v>
      </c>
      <c r="I143" s="82">
        <f>SUM(I144:I147)</f>
        <v>1000</v>
      </c>
      <c r="J143" s="82"/>
      <c r="K143" s="495">
        <f t="shared" si="2"/>
        <v>1140.2</v>
      </c>
      <c r="L143" s="10"/>
      <c r="M143" s="10"/>
    </row>
    <row r="144" spans="1:13" s="11" customFormat="1" ht="18" customHeight="1">
      <c r="A144" s="438"/>
      <c r="B144" s="320" t="s">
        <v>145</v>
      </c>
      <c r="C144" s="283" t="s">
        <v>15</v>
      </c>
      <c r="D144" s="283"/>
      <c r="E144" s="118" t="s">
        <v>84</v>
      </c>
      <c r="F144" s="118" t="s">
        <v>227</v>
      </c>
      <c r="G144" s="118" t="s">
        <v>10</v>
      </c>
      <c r="H144" s="195">
        <f>200-99.8</f>
        <v>100.2</v>
      </c>
      <c r="I144" s="195">
        <v>0</v>
      </c>
      <c r="J144" s="196"/>
      <c r="K144" s="496">
        <f t="shared" si="2"/>
        <v>100.2</v>
      </c>
      <c r="L144" s="10"/>
      <c r="M144" s="10"/>
    </row>
    <row r="145" spans="1:13" s="11" customFormat="1" ht="15" customHeight="1">
      <c r="A145" s="440"/>
      <c r="B145" s="321"/>
      <c r="C145" s="331" t="s">
        <v>15</v>
      </c>
      <c r="D145" s="332"/>
      <c r="E145" s="119" t="s">
        <v>222</v>
      </c>
      <c r="F145" s="119" t="s">
        <v>227</v>
      </c>
      <c r="G145" s="119" t="s">
        <v>10</v>
      </c>
      <c r="H145" s="197">
        <v>0</v>
      </c>
      <c r="I145" s="197">
        <v>900</v>
      </c>
      <c r="J145" s="198"/>
      <c r="K145" s="497">
        <f t="shared" si="2"/>
        <v>900</v>
      </c>
      <c r="L145" s="10"/>
      <c r="M145" s="10"/>
    </row>
    <row r="146" spans="1:13" s="11" customFormat="1" ht="18.75" customHeight="1">
      <c r="A146" s="440"/>
      <c r="B146" s="320" t="s">
        <v>327</v>
      </c>
      <c r="C146" s="283" t="s">
        <v>15</v>
      </c>
      <c r="D146" s="283"/>
      <c r="E146" s="118" t="s">
        <v>84</v>
      </c>
      <c r="F146" s="118" t="s">
        <v>227</v>
      </c>
      <c r="G146" s="118" t="s">
        <v>10</v>
      </c>
      <c r="H146" s="161">
        <f>40</f>
        <v>40</v>
      </c>
      <c r="I146" s="161">
        <v>0</v>
      </c>
      <c r="J146" s="199"/>
      <c r="K146" s="446">
        <f t="shared" si="2"/>
        <v>40</v>
      </c>
      <c r="L146" s="10"/>
      <c r="M146" s="10"/>
    </row>
    <row r="147" spans="1:13" s="11" customFormat="1" ht="18.75" customHeight="1">
      <c r="A147" s="443"/>
      <c r="B147" s="321"/>
      <c r="C147" s="331" t="s">
        <v>15</v>
      </c>
      <c r="D147" s="332"/>
      <c r="E147" s="119" t="s">
        <v>222</v>
      </c>
      <c r="F147" s="119" t="s">
        <v>227</v>
      </c>
      <c r="G147" s="119" t="s">
        <v>10</v>
      </c>
      <c r="H147" s="164">
        <v>0</v>
      </c>
      <c r="I147" s="164">
        <f>200-100</f>
        <v>100</v>
      </c>
      <c r="J147" s="200"/>
      <c r="K147" s="456">
        <f t="shared" si="2"/>
        <v>100</v>
      </c>
      <c r="L147" s="10"/>
      <c r="M147" s="10"/>
    </row>
    <row r="148" spans="1:13" s="11" customFormat="1" ht="42.75" customHeight="1">
      <c r="A148" s="144" t="s">
        <v>61</v>
      </c>
      <c r="B148" s="192" t="s">
        <v>126</v>
      </c>
      <c r="C148" s="310"/>
      <c r="D148" s="310"/>
      <c r="E148" s="92"/>
      <c r="F148" s="92"/>
      <c r="G148" s="92"/>
      <c r="H148" s="82">
        <f>SUM(H149:H155)</f>
        <v>2526.6</v>
      </c>
      <c r="I148" s="82">
        <f>SUM(I149:I155)</f>
        <v>760</v>
      </c>
      <c r="J148" s="82"/>
      <c r="K148" s="495">
        <f t="shared" si="2"/>
        <v>3286.6</v>
      </c>
      <c r="L148" s="10"/>
      <c r="M148" s="10"/>
    </row>
    <row r="149" spans="1:13" s="11" customFormat="1" ht="30" customHeight="1">
      <c r="A149" s="498"/>
      <c r="B149" s="43" t="s">
        <v>143</v>
      </c>
      <c r="C149" s="258" t="s">
        <v>15</v>
      </c>
      <c r="D149" s="258"/>
      <c r="E149" s="135" t="s">
        <v>90</v>
      </c>
      <c r="F149" s="135" t="s">
        <v>227</v>
      </c>
      <c r="G149" s="135" t="s">
        <v>10</v>
      </c>
      <c r="H149" s="152">
        <v>2366.6</v>
      </c>
      <c r="I149" s="152"/>
      <c r="J149" s="152"/>
      <c r="K149" s="444">
        <f>H149</f>
        <v>2366.6</v>
      </c>
      <c r="L149" s="10"/>
      <c r="M149" s="10"/>
    </row>
    <row r="150" spans="1:13" s="11" customFormat="1" ht="15">
      <c r="A150" s="493"/>
      <c r="B150" s="320" t="s">
        <v>89</v>
      </c>
      <c r="C150" s="283" t="s">
        <v>15</v>
      </c>
      <c r="D150" s="283"/>
      <c r="E150" s="118" t="s">
        <v>90</v>
      </c>
      <c r="F150" s="118" t="s">
        <v>227</v>
      </c>
      <c r="G150" s="118" t="s">
        <v>10</v>
      </c>
      <c r="H150" s="195">
        <v>80</v>
      </c>
      <c r="I150" s="195">
        <v>0</v>
      </c>
      <c r="J150" s="196"/>
      <c r="K150" s="496">
        <f aca="true" t="shared" si="3" ref="K150:K155">H150+I150</f>
        <v>80</v>
      </c>
      <c r="L150" s="10"/>
      <c r="M150" s="10"/>
    </row>
    <row r="151" spans="1:13" s="11" customFormat="1" ht="15">
      <c r="A151" s="493"/>
      <c r="B151" s="321"/>
      <c r="C151" s="331" t="s">
        <v>15</v>
      </c>
      <c r="D151" s="332"/>
      <c r="E151" s="119" t="s">
        <v>222</v>
      </c>
      <c r="F151" s="119" t="s">
        <v>227</v>
      </c>
      <c r="G151" s="119" t="s">
        <v>10</v>
      </c>
      <c r="H151" s="197">
        <v>0</v>
      </c>
      <c r="I151" s="197">
        <v>400</v>
      </c>
      <c r="J151" s="198"/>
      <c r="K151" s="497">
        <f t="shared" si="3"/>
        <v>400</v>
      </c>
      <c r="L151" s="10"/>
      <c r="M151" s="10"/>
    </row>
    <row r="152" spans="1:13" s="11" customFormat="1" ht="15">
      <c r="A152" s="493"/>
      <c r="B152" s="320" t="s">
        <v>256</v>
      </c>
      <c r="C152" s="283" t="s">
        <v>15</v>
      </c>
      <c r="D152" s="283"/>
      <c r="E152" s="118" t="s">
        <v>90</v>
      </c>
      <c r="F152" s="118" t="s">
        <v>227</v>
      </c>
      <c r="G152" s="118" t="s">
        <v>10</v>
      </c>
      <c r="H152" s="195">
        <v>40</v>
      </c>
      <c r="I152" s="195">
        <v>0</v>
      </c>
      <c r="J152" s="196"/>
      <c r="K152" s="496">
        <f t="shared" si="3"/>
        <v>40</v>
      </c>
      <c r="L152" s="10"/>
      <c r="M152" s="10"/>
    </row>
    <row r="153" spans="1:13" s="11" customFormat="1" ht="15">
      <c r="A153" s="493"/>
      <c r="B153" s="321"/>
      <c r="C153" s="331" t="s">
        <v>15</v>
      </c>
      <c r="D153" s="332"/>
      <c r="E153" s="119" t="s">
        <v>222</v>
      </c>
      <c r="F153" s="119" t="s">
        <v>227</v>
      </c>
      <c r="G153" s="119" t="s">
        <v>10</v>
      </c>
      <c r="H153" s="197">
        <v>0</v>
      </c>
      <c r="I153" s="197">
        <v>200</v>
      </c>
      <c r="J153" s="198"/>
      <c r="K153" s="497">
        <f t="shared" si="3"/>
        <v>200</v>
      </c>
      <c r="L153" s="10"/>
      <c r="M153" s="10"/>
    </row>
    <row r="154" spans="1:13" s="11" customFormat="1" ht="15">
      <c r="A154" s="493"/>
      <c r="B154" s="320" t="s">
        <v>257</v>
      </c>
      <c r="C154" s="283" t="s">
        <v>15</v>
      </c>
      <c r="D154" s="283"/>
      <c r="E154" s="118" t="s">
        <v>90</v>
      </c>
      <c r="F154" s="118" t="s">
        <v>227</v>
      </c>
      <c r="G154" s="118" t="s">
        <v>10</v>
      </c>
      <c r="H154" s="195">
        <v>40</v>
      </c>
      <c r="I154" s="195">
        <v>0</v>
      </c>
      <c r="J154" s="196"/>
      <c r="K154" s="496">
        <f t="shared" si="3"/>
        <v>40</v>
      </c>
      <c r="L154" s="10"/>
      <c r="M154" s="10"/>
    </row>
    <row r="155" spans="1:13" s="11" customFormat="1" ht="15">
      <c r="A155" s="494"/>
      <c r="B155" s="321"/>
      <c r="C155" s="331" t="s">
        <v>15</v>
      </c>
      <c r="D155" s="332"/>
      <c r="E155" s="119" t="s">
        <v>222</v>
      </c>
      <c r="F155" s="119" t="s">
        <v>227</v>
      </c>
      <c r="G155" s="119" t="s">
        <v>10</v>
      </c>
      <c r="H155" s="197">
        <v>0</v>
      </c>
      <c r="I155" s="197">
        <v>160</v>
      </c>
      <c r="J155" s="198"/>
      <c r="K155" s="497">
        <f t="shared" si="3"/>
        <v>160</v>
      </c>
      <c r="L155" s="10"/>
      <c r="M155" s="10"/>
    </row>
    <row r="156" spans="1:13" s="11" customFormat="1" ht="15">
      <c r="A156" s="499" t="s">
        <v>62</v>
      </c>
      <c r="B156" s="192" t="s">
        <v>123</v>
      </c>
      <c r="C156" s="270"/>
      <c r="D156" s="270"/>
      <c r="E156" s="81"/>
      <c r="F156" s="81"/>
      <c r="G156" s="81"/>
      <c r="H156" s="82">
        <f>SUM(H157:H162)</f>
        <v>804.5999999999999</v>
      </c>
      <c r="I156" s="82">
        <f>SUM(I157:I162)</f>
        <v>470.7</v>
      </c>
      <c r="J156" s="82"/>
      <c r="K156" s="495">
        <f>SUM(H156:I156)</f>
        <v>1275.3</v>
      </c>
      <c r="L156" s="10"/>
      <c r="M156" s="10"/>
    </row>
    <row r="157" spans="1:13" s="11" customFormat="1" ht="15">
      <c r="A157" s="500"/>
      <c r="B157" s="320" t="s">
        <v>146</v>
      </c>
      <c r="C157" s="283" t="s">
        <v>15</v>
      </c>
      <c r="D157" s="283"/>
      <c r="E157" s="118" t="s">
        <v>124</v>
      </c>
      <c r="F157" s="118" t="s">
        <v>227</v>
      </c>
      <c r="G157" s="118" t="s">
        <v>10</v>
      </c>
      <c r="H157" s="161">
        <f>895.3-150.7</f>
        <v>744.5999999999999</v>
      </c>
      <c r="I157" s="161">
        <v>0</v>
      </c>
      <c r="J157" s="161"/>
      <c r="K157" s="446">
        <f>SUM(H157:I157)</f>
        <v>744.5999999999999</v>
      </c>
      <c r="L157" s="10"/>
      <c r="M157" s="10"/>
    </row>
    <row r="158" spans="1:13" s="11" customFormat="1" ht="15">
      <c r="A158" s="501"/>
      <c r="B158" s="321"/>
      <c r="C158" s="331" t="s">
        <v>15</v>
      </c>
      <c r="D158" s="332"/>
      <c r="E158" s="119" t="s">
        <v>222</v>
      </c>
      <c r="F158" s="119" t="s">
        <v>227</v>
      </c>
      <c r="G158" s="119" t="s">
        <v>10</v>
      </c>
      <c r="H158" s="164">
        <v>0</v>
      </c>
      <c r="I158" s="164">
        <v>150.7</v>
      </c>
      <c r="J158" s="164"/>
      <c r="K158" s="455">
        <f>SUM(H158:I158)</f>
        <v>150.7</v>
      </c>
      <c r="L158" s="10"/>
      <c r="M158" s="10"/>
    </row>
    <row r="159" spans="1:13" s="11" customFormat="1" ht="15">
      <c r="A159" s="501"/>
      <c r="B159" s="320" t="s">
        <v>89</v>
      </c>
      <c r="C159" s="283" t="s">
        <v>15</v>
      </c>
      <c r="D159" s="283"/>
      <c r="E159" s="118" t="s">
        <v>124</v>
      </c>
      <c r="F159" s="118" t="s">
        <v>227</v>
      </c>
      <c r="G159" s="118" t="s">
        <v>10</v>
      </c>
      <c r="H159" s="195">
        <v>40</v>
      </c>
      <c r="I159" s="195">
        <v>0</v>
      </c>
      <c r="J159" s="196"/>
      <c r="K159" s="496">
        <f>H159+I159</f>
        <v>40</v>
      </c>
      <c r="L159" s="10"/>
      <c r="M159" s="10"/>
    </row>
    <row r="160" spans="1:13" s="11" customFormat="1" ht="15">
      <c r="A160" s="501"/>
      <c r="B160" s="321"/>
      <c r="C160" s="331" t="s">
        <v>15</v>
      </c>
      <c r="D160" s="332"/>
      <c r="E160" s="119" t="s">
        <v>222</v>
      </c>
      <c r="F160" s="119" t="s">
        <v>227</v>
      </c>
      <c r="G160" s="119" t="s">
        <v>10</v>
      </c>
      <c r="H160" s="197">
        <v>0</v>
      </c>
      <c r="I160" s="197">
        <v>200</v>
      </c>
      <c r="J160" s="198"/>
      <c r="K160" s="497">
        <f>H160+I160</f>
        <v>200</v>
      </c>
      <c r="L160" s="10"/>
      <c r="M160" s="10"/>
    </row>
    <row r="161" spans="1:13" s="11" customFormat="1" ht="15">
      <c r="A161" s="501"/>
      <c r="B161" s="320" t="s">
        <v>138</v>
      </c>
      <c r="C161" s="283" t="s">
        <v>15</v>
      </c>
      <c r="D161" s="283"/>
      <c r="E161" s="118" t="s">
        <v>124</v>
      </c>
      <c r="F161" s="118" t="s">
        <v>227</v>
      </c>
      <c r="G161" s="118" t="s">
        <v>10</v>
      </c>
      <c r="H161" s="195">
        <v>20</v>
      </c>
      <c r="I161" s="195">
        <v>0</v>
      </c>
      <c r="J161" s="196"/>
      <c r="K161" s="496">
        <f>H161+I161</f>
        <v>20</v>
      </c>
      <c r="L161" s="10"/>
      <c r="M161" s="10"/>
    </row>
    <row r="162" spans="1:13" s="11" customFormat="1" ht="15">
      <c r="A162" s="502"/>
      <c r="B162" s="321"/>
      <c r="C162" s="331" t="s">
        <v>15</v>
      </c>
      <c r="D162" s="332"/>
      <c r="E162" s="119" t="s">
        <v>222</v>
      </c>
      <c r="F162" s="119" t="s">
        <v>227</v>
      </c>
      <c r="G162" s="119" t="s">
        <v>10</v>
      </c>
      <c r="H162" s="197">
        <v>0</v>
      </c>
      <c r="I162" s="197">
        <v>120</v>
      </c>
      <c r="J162" s="198"/>
      <c r="K162" s="497">
        <f>H162+I162</f>
        <v>120</v>
      </c>
      <c r="L162" s="10"/>
      <c r="M162" s="10"/>
    </row>
    <row r="163" spans="1:13" s="11" customFormat="1" ht="15">
      <c r="A163" s="503" t="s">
        <v>165</v>
      </c>
      <c r="B163" s="41" t="s">
        <v>114</v>
      </c>
      <c r="C163" s="298" t="s">
        <v>15</v>
      </c>
      <c r="D163" s="298"/>
      <c r="E163" s="52" t="s">
        <v>166</v>
      </c>
      <c r="F163" s="52" t="s">
        <v>223</v>
      </c>
      <c r="G163" s="52" t="s">
        <v>58</v>
      </c>
      <c r="H163" s="125">
        <f>H164</f>
        <v>383.5</v>
      </c>
      <c r="I163" s="125"/>
      <c r="J163" s="125"/>
      <c r="K163" s="445">
        <f>K164</f>
        <v>383.5</v>
      </c>
      <c r="L163" s="10"/>
      <c r="M163" s="10"/>
    </row>
    <row r="164" spans="1:13" s="11" customFormat="1" ht="79.5">
      <c r="A164" s="504"/>
      <c r="B164" s="120" t="s">
        <v>113</v>
      </c>
      <c r="C164" s="280"/>
      <c r="D164" s="280"/>
      <c r="E164" s="87"/>
      <c r="F164" s="87"/>
      <c r="G164" s="87"/>
      <c r="H164" s="156">
        <f>100+283.5</f>
        <v>383.5</v>
      </c>
      <c r="I164" s="156"/>
      <c r="J164" s="156"/>
      <c r="K164" s="450">
        <f>H164</f>
        <v>383.5</v>
      </c>
      <c r="L164" s="10"/>
      <c r="M164" s="10"/>
    </row>
    <row r="165" spans="1:13" s="11" customFormat="1" ht="27">
      <c r="A165" s="132" t="s">
        <v>174</v>
      </c>
      <c r="B165" s="131" t="s">
        <v>172</v>
      </c>
      <c r="C165" s="260"/>
      <c r="D165" s="261"/>
      <c r="E165" s="78"/>
      <c r="F165" s="78"/>
      <c r="G165" s="78"/>
      <c r="H165" s="125">
        <f>SUM(H166:H172)</f>
        <v>1462.3000000000002</v>
      </c>
      <c r="I165" s="125">
        <f>SUM(I166:I172)</f>
        <v>1041.7</v>
      </c>
      <c r="J165" s="125">
        <f>J166</f>
        <v>0</v>
      </c>
      <c r="K165" s="445">
        <f>SUM(H165:I165)</f>
        <v>2504</v>
      </c>
      <c r="L165" s="10"/>
      <c r="M165" s="10"/>
    </row>
    <row r="166" spans="1:13" s="11" customFormat="1" ht="28.5" customHeight="1">
      <c r="A166" s="438"/>
      <c r="B166" s="42" t="s">
        <v>175</v>
      </c>
      <c r="C166" s="311" t="s">
        <v>15</v>
      </c>
      <c r="D166" s="312"/>
      <c r="E166" s="118" t="s">
        <v>173</v>
      </c>
      <c r="F166" s="118" t="s">
        <v>227</v>
      </c>
      <c r="G166" s="118" t="s">
        <v>10</v>
      </c>
      <c r="H166" s="161">
        <v>300</v>
      </c>
      <c r="I166" s="161"/>
      <c r="J166" s="161"/>
      <c r="K166" s="446">
        <f>H166</f>
        <v>300</v>
      </c>
      <c r="L166" s="10"/>
      <c r="M166" s="10"/>
    </row>
    <row r="167" spans="1:13" s="11" customFormat="1" ht="15">
      <c r="A167" s="440"/>
      <c r="B167" s="376" t="s">
        <v>89</v>
      </c>
      <c r="C167" s="327" t="s">
        <v>15</v>
      </c>
      <c r="D167" s="327"/>
      <c r="E167" s="136" t="s">
        <v>173</v>
      </c>
      <c r="F167" s="136" t="s">
        <v>227</v>
      </c>
      <c r="G167" s="136" t="s">
        <v>10</v>
      </c>
      <c r="H167" s="250">
        <v>40</v>
      </c>
      <c r="I167" s="250">
        <v>0</v>
      </c>
      <c r="J167" s="251"/>
      <c r="K167" s="505">
        <f aca="true" t="shared" si="4" ref="K167:K172">H167+I167</f>
        <v>40</v>
      </c>
      <c r="L167" s="10"/>
      <c r="M167" s="10"/>
    </row>
    <row r="168" spans="1:13" s="11" customFormat="1" ht="15">
      <c r="A168" s="440"/>
      <c r="B168" s="376"/>
      <c r="C168" s="347" t="s">
        <v>15</v>
      </c>
      <c r="D168" s="348"/>
      <c r="E168" s="136" t="s">
        <v>222</v>
      </c>
      <c r="F168" s="136" t="s">
        <v>227</v>
      </c>
      <c r="G168" s="136" t="s">
        <v>10</v>
      </c>
      <c r="H168" s="250">
        <v>0</v>
      </c>
      <c r="I168" s="250">
        <v>200</v>
      </c>
      <c r="J168" s="252"/>
      <c r="K168" s="505">
        <f t="shared" si="4"/>
        <v>200</v>
      </c>
      <c r="L168" s="10"/>
      <c r="M168" s="10"/>
    </row>
    <row r="169" spans="1:13" s="11" customFormat="1" ht="15">
      <c r="A169" s="440"/>
      <c r="B169" s="376" t="s">
        <v>253</v>
      </c>
      <c r="C169" s="347" t="s">
        <v>15</v>
      </c>
      <c r="D169" s="348"/>
      <c r="E169" s="136" t="s">
        <v>384</v>
      </c>
      <c r="F169" s="136" t="s">
        <v>227</v>
      </c>
      <c r="G169" s="136" t="s">
        <v>10</v>
      </c>
      <c r="H169" s="250">
        <f>317.4+669.2-285.9</f>
        <v>700.7</v>
      </c>
      <c r="I169" s="250">
        <v>0</v>
      </c>
      <c r="J169" s="252"/>
      <c r="K169" s="505">
        <f t="shared" si="4"/>
        <v>700.7</v>
      </c>
      <c r="L169" s="10"/>
      <c r="M169" s="10"/>
    </row>
    <row r="170" spans="1:13" s="11" customFormat="1" ht="15">
      <c r="A170" s="440"/>
      <c r="B170" s="376"/>
      <c r="C170" s="347" t="s">
        <v>15</v>
      </c>
      <c r="D170" s="348"/>
      <c r="E170" s="136" t="s">
        <v>254</v>
      </c>
      <c r="F170" s="136" t="s">
        <v>227</v>
      </c>
      <c r="G170" s="136" t="s">
        <v>10</v>
      </c>
      <c r="H170" s="250">
        <v>0</v>
      </c>
      <c r="I170" s="250">
        <v>479.7</v>
      </c>
      <c r="J170" s="252"/>
      <c r="K170" s="505">
        <f t="shared" si="4"/>
        <v>479.7</v>
      </c>
      <c r="L170" s="10"/>
      <c r="M170" s="10"/>
    </row>
    <row r="171" spans="1:13" s="11" customFormat="1" ht="15">
      <c r="A171" s="440"/>
      <c r="B171" s="293" t="s">
        <v>370</v>
      </c>
      <c r="C171" s="347" t="s">
        <v>15</v>
      </c>
      <c r="D171" s="348"/>
      <c r="E171" s="136" t="s">
        <v>173</v>
      </c>
      <c r="F171" s="136" t="s">
        <v>227</v>
      </c>
      <c r="G171" s="136" t="s">
        <v>10</v>
      </c>
      <c r="H171" s="250">
        <v>421.6</v>
      </c>
      <c r="I171" s="250">
        <v>0</v>
      </c>
      <c r="J171" s="252"/>
      <c r="K171" s="505">
        <f t="shared" si="4"/>
        <v>421.6</v>
      </c>
      <c r="L171" s="10"/>
      <c r="M171" s="10"/>
    </row>
    <row r="172" spans="1:13" s="11" customFormat="1" ht="15">
      <c r="A172" s="443"/>
      <c r="B172" s="406" t="s">
        <v>379</v>
      </c>
      <c r="C172" s="331" t="s">
        <v>16</v>
      </c>
      <c r="D172" s="332"/>
      <c r="E172" s="119" t="s">
        <v>371</v>
      </c>
      <c r="F172" s="119" t="s">
        <v>223</v>
      </c>
      <c r="G172" s="119" t="s">
        <v>10</v>
      </c>
      <c r="H172" s="197">
        <v>0</v>
      </c>
      <c r="I172" s="197">
        <v>362</v>
      </c>
      <c r="J172" s="198"/>
      <c r="K172" s="497">
        <f t="shared" si="4"/>
        <v>362</v>
      </c>
      <c r="L172" s="10"/>
      <c r="M172" s="10"/>
    </row>
    <row r="173" spans="1:13" s="11" customFormat="1" ht="15">
      <c r="A173" s="132" t="s">
        <v>187</v>
      </c>
      <c r="B173" s="131" t="s">
        <v>188</v>
      </c>
      <c r="C173" s="260"/>
      <c r="D173" s="261"/>
      <c r="E173" s="78"/>
      <c r="F173" s="78"/>
      <c r="G173" s="78"/>
      <c r="H173" s="125">
        <f>SUM(H174:H176)</f>
        <v>300</v>
      </c>
      <c r="I173" s="125">
        <f>SUM(I174:I176)</f>
        <v>503</v>
      </c>
      <c r="J173" s="125">
        <f>J174</f>
        <v>0</v>
      </c>
      <c r="K173" s="445">
        <f>SUM(H173:I173)</f>
        <v>803</v>
      </c>
      <c r="L173" s="10"/>
      <c r="M173" s="10"/>
    </row>
    <row r="174" spans="1:13" s="11" customFormat="1" ht="39.75">
      <c r="A174" s="438"/>
      <c r="B174" s="120" t="s">
        <v>189</v>
      </c>
      <c r="C174" s="262" t="s">
        <v>15</v>
      </c>
      <c r="D174" s="263"/>
      <c r="E174" s="135" t="s">
        <v>121</v>
      </c>
      <c r="F174" s="135" t="s">
        <v>223</v>
      </c>
      <c r="G174" s="135" t="s">
        <v>58</v>
      </c>
      <c r="H174" s="156">
        <v>100</v>
      </c>
      <c r="I174" s="156"/>
      <c r="J174" s="156"/>
      <c r="K174" s="450">
        <f>H174</f>
        <v>100</v>
      </c>
      <c r="L174" s="10"/>
      <c r="M174" s="10"/>
    </row>
    <row r="175" spans="1:13" s="11" customFormat="1" ht="15">
      <c r="A175" s="440"/>
      <c r="B175" s="320" t="s">
        <v>258</v>
      </c>
      <c r="C175" s="283" t="s">
        <v>15</v>
      </c>
      <c r="D175" s="283"/>
      <c r="E175" s="118" t="s">
        <v>259</v>
      </c>
      <c r="F175" s="118" t="s">
        <v>227</v>
      </c>
      <c r="G175" s="118" t="s">
        <v>10</v>
      </c>
      <c r="H175" s="195">
        <v>200</v>
      </c>
      <c r="I175" s="195">
        <v>0</v>
      </c>
      <c r="J175" s="196"/>
      <c r="K175" s="496">
        <f>H175+I175</f>
        <v>200</v>
      </c>
      <c r="L175" s="10"/>
      <c r="M175" s="10"/>
    </row>
    <row r="176" spans="1:13" s="11" customFormat="1" ht="15">
      <c r="A176" s="443"/>
      <c r="B176" s="321"/>
      <c r="C176" s="331" t="s">
        <v>15</v>
      </c>
      <c r="D176" s="332"/>
      <c r="E176" s="119" t="s">
        <v>222</v>
      </c>
      <c r="F176" s="119" t="s">
        <v>227</v>
      </c>
      <c r="G176" s="119" t="s">
        <v>10</v>
      </c>
      <c r="H176" s="197">
        <v>0</v>
      </c>
      <c r="I176" s="197">
        <v>503</v>
      </c>
      <c r="J176" s="198"/>
      <c r="K176" s="497">
        <f>H176+I176</f>
        <v>503</v>
      </c>
      <c r="L176" s="10"/>
      <c r="M176" s="10"/>
    </row>
    <row r="177" spans="1:13" s="11" customFormat="1" ht="27">
      <c r="A177" s="132" t="s">
        <v>260</v>
      </c>
      <c r="B177" s="131" t="s">
        <v>261</v>
      </c>
      <c r="C177" s="260"/>
      <c r="D177" s="261"/>
      <c r="E177" s="78"/>
      <c r="F177" s="78"/>
      <c r="G177" s="78"/>
      <c r="H177" s="125">
        <f>SUM(H178:H179)</f>
        <v>60</v>
      </c>
      <c r="I177" s="125">
        <f>SUM(I178:I179)</f>
        <v>200</v>
      </c>
      <c r="J177" s="125" t="e">
        <f>#REF!</f>
        <v>#REF!</v>
      </c>
      <c r="K177" s="445">
        <f>SUM(H177:I177)</f>
        <v>260</v>
      </c>
      <c r="L177" s="10"/>
      <c r="M177" s="10"/>
    </row>
    <row r="178" spans="1:13" s="11" customFormat="1" ht="15">
      <c r="A178" s="440"/>
      <c r="B178" s="320" t="s">
        <v>89</v>
      </c>
      <c r="C178" s="283" t="s">
        <v>15</v>
      </c>
      <c r="D178" s="283"/>
      <c r="E178" s="118" t="s">
        <v>262</v>
      </c>
      <c r="F178" s="118" t="s">
        <v>227</v>
      </c>
      <c r="G178" s="118" t="s">
        <v>10</v>
      </c>
      <c r="H178" s="195">
        <v>60</v>
      </c>
      <c r="I178" s="195">
        <v>0</v>
      </c>
      <c r="J178" s="196"/>
      <c r="K178" s="496">
        <f>H178+I178</f>
        <v>60</v>
      </c>
      <c r="L178" s="10"/>
      <c r="M178" s="10"/>
    </row>
    <row r="179" spans="1:13" s="11" customFormat="1" ht="15">
      <c r="A179" s="443"/>
      <c r="B179" s="321"/>
      <c r="C179" s="331" t="s">
        <v>15</v>
      </c>
      <c r="D179" s="332"/>
      <c r="E179" s="119" t="s">
        <v>222</v>
      </c>
      <c r="F179" s="119" t="s">
        <v>227</v>
      </c>
      <c r="G179" s="119" t="s">
        <v>10</v>
      </c>
      <c r="H179" s="197">
        <v>0</v>
      </c>
      <c r="I179" s="197">
        <v>200</v>
      </c>
      <c r="J179" s="198"/>
      <c r="K179" s="497">
        <f>H179+I179</f>
        <v>200</v>
      </c>
      <c r="L179" s="10"/>
      <c r="M179" s="10"/>
    </row>
    <row r="180" spans="1:13" s="11" customFormat="1" ht="27">
      <c r="A180" s="499" t="s">
        <v>263</v>
      </c>
      <c r="B180" s="192" t="s">
        <v>264</v>
      </c>
      <c r="C180" s="270"/>
      <c r="D180" s="270"/>
      <c r="E180" s="81"/>
      <c r="F180" s="81"/>
      <c r="G180" s="81"/>
      <c r="H180" s="82">
        <f>SUM(H181:H184)</f>
        <v>47</v>
      </c>
      <c r="I180" s="82">
        <f>SUM(I181:I184)</f>
        <v>231</v>
      </c>
      <c r="J180" s="82"/>
      <c r="K180" s="495">
        <f>SUM(H180:I180)</f>
        <v>278</v>
      </c>
      <c r="L180" s="10"/>
      <c r="M180" s="10"/>
    </row>
    <row r="181" spans="1:13" s="11" customFormat="1" ht="15">
      <c r="A181" s="500"/>
      <c r="B181" s="320" t="s">
        <v>332</v>
      </c>
      <c r="C181" s="283" t="s">
        <v>15</v>
      </c>
      <c r="D181" s="283"/>
      <c r="E181" s="118" t="s">
        <v>265</v>
      </c>
      <c r="F181" s="118" t="s">
        <v>227</v>
      </c>
      <c r="G181" s="118" t="s">
        <v>10</v>
      </c>
      <c r="H181" s="161">
        <f>20-20</f>
        <v>0</v>
      </c>
      <c r="I181" s="161">
        <v>0</v>
      </c>
      <c r="J181" s="161"/>
      <c r="K181" s="446">
        <f>SUM(H181:I181)</f>
        <v>0</v>
      </c>
      <c r="L181" s="10"/>
      <c r="M181" s="10"/>
    </row>
    <row r="182" spans="1:13" s="11" customFormat="1" ht="15">
      <c r="A182" s="501"/>
      <c r="B182" s="321"/>
      <c r="C182" s="331" t="s">
        <v>15</v>
      </c>
      <c r="D182" s="332"/>
      <c r="E182" s="119" t="s">
        <v>222</v>
      </c>
      <c r="F182" s="119" t="s">
        <v>227</v>
      </c>
      <c r="G182" s="119" t="s">
        <v>10</v>
      </c>
      <c r="H182" s="164">
        <v>0</v>
      </c>
      <c r="I182" s="164">
        <f>80-80</f>
        <v>0</v>
      </c>
      <c r="J182" s="164"/>
      <c r="K182" s="455">
        <f>SUM(H182:I182)</f>
        <v>0</v>
      </c>
      <c r="L182" s="10"/>
      <c r="M182" s="10"/>
    </row>
    <row r="183" spans="1:13" s="11" customFormat="1" ht="15">
      <c r="A183" s="501"/>
      <c r="B183" s="320" t="s">
        <v>89</v>
      </c>
      <c r="C183" s="283" t="s">
        <v>15</v>
      </c>
      <c r="D183" s="283"/>
      <c r="E183" s="118" t="s">
        <v>265</v>
      </c>
      <c r="F183" s="118" t="s">
        <v>227</v>
      </c>
      <c r="G183" s="118" t="s">
        <v>10</v>
      </c>
      <c r="H183" s="195">
        <v>47</v>
      </c>
      <c r="I183" s="195">
        <v>0</v>
      </c>
      <c r="J183" s="196"/>
      <c r="K183" s="496">
        <f aca="true" t="shared" si="5" ref="K183:K192">H183+I183</f>
        <v>47</v>
      </c>
      <c r="L183" s="10"/>
      <c r="M183" s="10"/>
    </row>
    <row r="184" spans="1:13" s="11" customFormat="1" ht="15">
      <c r="A184" s="501"/>
      <c r="B184" s="321"/>
      <c r="C184" s="331" t="s">
        <v>15</v>
      </c>
      <c r="D184" s="332"/>
      <c r="E184" s="119" t="s">
        <v>222</v>
      </c>
      <c r="F184" s="119" t="s">
        <v>227</v>
      </c>
      <c r="G184" s="119" t="s">
        <v>10</v>
      </c>
      <c r="H184" s="197">
        <v>0</v>
      </c>
      <c r="I184" s="197">
        <v>231</v>
      </c>
      <c r="J184" s="198"/>
      <c r="K184" s="497">
        <f t="shared" si="5"/>
        <v>231</v>
      </c>
      <c r="L184" s="10"/>
      <c r="M184" s="10"/>
    </row>
    <row r="185" spans="1:13" s="11" customFormat="1" ht="27">
      <c r="A185" s="144" t="s">
        <v>266</v>
      </c>
      <c r="B185" s="192" t="s">
        <v>267</v>
      </c>
      <c r="C185" s="310"/>
      <c r="D185" s="310"/>
      <c r="E185" s="92"/>
      <c r="F185" s="92"/>
      <c r="G185" s="92"/>
      <c r="H185" s="82">
        <f>SUM(H186:H192)</f>
        <v>445</v>
      </c>
      <c r="I185" s="82">
        <f>SUM(I186:I192)</f>
        <v>490.9</v>
      </c>
      <c r="J185" s="82"/>
      <c r="K185" s="495">
        <f>H185+I185</f>
        <v>935.9</v>
      </c>
      <c r="L185" s="10"/>
      <c r="M185" s="10"/>
    </row>
    <row r="186" spans="1:13" s="11" customFormat="1" ht="15">
      <c r="A186" s="493"/>
      <c r="B186" s="320" t="s">
        <v>89</v>
      </c>
      <c r="C186" s="283" t="s">
        <v>15</v>
      </c>
      <c r="D186" s="283"/>
      <c r="E186" s="118" t="s">
        <v>268</v>
      </c>
      <c r="F186" s="118" t="s">
        <v>227</v>
      </c>
      <c r="G186" s="118" t="s">
        <v>10</v>
      </c>
      <c r="H186" s="195">
        <v>60</v>
      </c>
      <c r="I186" s="195">
        <v>0</v>
      </c>
      <c r="J186" s="196"/>
      <c r="K186" s="496">
        <f t="shared" si="5"/>
        <v>60</v>
      </c>
      <c r="L186" s="10"/>
      <c r="M186" s="10"/>
    </row>
    <row r="187" spans="1:13" s="11" customFormat="1" ht="15">
      <c r="A187" s="493"/>
      <c r="B187" s="321"/>
      <c r="C187" s="331" t="s">
        <v>15</v>
      </c>
      <c r="D187" s="332"/>
      <c r="E187" s="119" t="s">
        <v>222</v>
      </c>
      <c r="F187" s="119" t="s">
        <v>227</v>
      </c>
      <c r="G187" s="119" t="s">
        <v>10</v>
      </c>
      <c r="H187" s="197">
        <v>0</v>
      </c>
      <c r="I187" s="197">
        <v>250</v>
      </c>
      <c r="J187" s="198"/>
      <c r="K187" s="497">
        <f t="shared" si="5"/>
        <v>250</v>
      </c>
      <c r="L187" s="10"/>
      <c r="M187" s="10"/>
    </row>
    <row r="188" spans="1:13" s="11" customFormat="1" ht="15">
      <c r="A188" s="493"/>
      <c r="B188" s="320" t="s">
        <v>309</v>
      </c>
      <c r="C188" s="283" t="s">
        <v>15</v>
      </c>
      <c r="D188" s="283"/>
      <c r="E188" s="118" t="s">
        <v>268</v>
      </c>
      <c r="F188" s="118" t="s">
        <v>227</v>
      </c>
      <c r="G188" s="118" t="s">
        <v>10</v>
      </c>
      <c r="H188" s="195">
        <f>9-9</f>
        <v>0</v>
      </c>
      <c r="I188" s="195">
        <v>0</v>
      </c>
      <c r="J188" s="196"/>
      <c r="K188" s="496">
        <f t="shared" si="5"/>
        <v>0</v>
      </c>
      <c r="L188" s="10"/>
      <c r="M188" s="10"/>
    </row>
    <row r="189" spans="1:13" s="11" customFormat="1" ht="15">
      <c r="A189" s="493"/>
      <c r="B189" s="321"/>
      <c r="C189" s="331" t="s">
        <v>15</v>
      </c>
      <c r="D189" s="332"/>
      <c r="E189" s="119" t="s">
        <v>222</v>
      </c>
      <c r="F189" s="119" t="s">
        <v>227</v>
      </c>
      <c r="G189" s="119" t="s">
        <v>10</v>
      </c>
      <c r="H189" s="197">
        <v>0</v>
      </c>
      <c r="I189" s="197">
        <f>40-40</f>
        <v>0</v>
      </c>
      <c r="J189" s="198"/>
      <c r="K189" s="497">
        <f t="shared" si="5"/>
        <v>0</v>
      </c>
      <c r="L189" s="10"/>
      <c r="M189" s="10"/>
    </row>
    <row r="190" spans="1:13" s="11" customFormat="1" ht="15">
      <c r="A190" s="493"/>
      <c r="B190" s="320" t="s">
        <v>269</v>
      </c>
      <c r="C190" s="283" t="s">
        <v>15</v>
      </c>
      <c r="D190" s="283"/>
      <c r="E190" s="118" t="s">
        <v>268</v>
      </c>
      <c r="F190" s="118" t="s">
        <v>227</v>
      </c>
      <c r="G190" s="118" t="s">
        <v>10</v>
      </c>
      <c r="H190" s="195">
        <v>48</v>
      </c>
      <c r="I190" s="195">
        <v>0</v>
      </c>
      <c r="J190" s="196"/>
      <c r="K190" s="496">
        <f t="shared" si="5"/>
        <v>48</v>
      </c>
      <c r="L190" s="10"/>
      <c r="M190" s="10"/>
    </row>
    <row r="191" spans="1:13" s="11" customFormat="1" ht="15">
      <c r="A191" s="493"/>
      <c r="B191" s="321"/>
      <c r="C191" s="331" t="s">
        <v>15</v>
      </c>
      <c r="D191" s="332"/>
      <c r="E191" s="119" t="s">
        <v>222</v>
      </c>
      <c r="F191" s="119" t="s">
        <v>227</v>
      </c>
      <c r="G191" s="119" t="s">
        <v>10</v>
      </c>
      <c r="H191" s="197">
        <v>0</v>
      </c>
      <c r="I191" s="197">
        <v>240.9</v>
      </c>
      <c r="J191" s="198"/>
      <c r="K191" s="497">
        <f t="shared" si="5"/>
        <v>240.9</v>
      </c>
      <c r="L191" s="10"/>
      <c r="M191" s="10"/>
    </row>
    <row r="192" spans="1:13" s="11" customFormat="1" ht="15">
      <c r="A192" s="494"/>
      <c r="B192" s="229" t="s">
        <v>390</v>
      </c>
      <c r="C192" s="262" t="s">
        <v>15</v>
      </c>
      <c r="D192" s="263"/>
      <c r="E192" s="185" t="s">
        <v>389</v>
      </c>
      <c r="F192" s="185" t="s">
        <v>227</v>
      </c>
      <c r="G192" s="185" t="s">
        <v>10</v>
      </c>
      <c r="H192" s="201">
        <v>337</v>
      </c>
      <c r="I192" s="201">
        <v>0</v>
      </c>
      <c r="J192" s="202"/>
      <c r="K192" s="506">
        <f t="shared" si="5"/>
        <v>337</v>
      </c>
      <c r="L192" s="10"/>
      <c r="M192" s="10"/>
    </row>
    <row r="193" spans="1:13" s="11" customFormat="1" ht="27">
      <c r="A193" s="132" t="s">
        <v>270</v>
      </c>
      <c r="B193" s="131" t="s">
        <v>271</v>
      </c>
      <c r="C193" s="260"/>
      <c r="D193" s="261"/>
      <c r="E193" s="78"/>
      <c r="F193" s="78"/>
      <c r="G193" s="78"/>
      <c r="H193" s="125">
        <f>SUM(H194:H197)</f>
        <v>30</v>
      </c>
      <c r="I193" s="125">
        <f>SUM(I194:I197)</f>
        <v>2650</v>
      </c>
      <c r="J193" s="125" t="e">
        <f>#REF!</f>
        <v>#REF!</v>
      </c>
      <c r="K193" s="445">
        <f>SUM(H193:I193)</f>
        <v>2680</v>
      </c>
      <c r="L193" s="10"/>
      <c r="M193" s="10"/>
    </row>
    <row r="194" spans="1:13" s="11" customFormat="1" ht="15">
      <c r="A194" s="438"/>
      <c r="B194" s="320" t="s">
        <v>272</v>
      </c>
      <c r="C194" s="283" t="s">
        <v>15</v>
      </c>
      <c r="D194" s="283"/>
      <c r="E194" s="118" t="s">
        <v>273</v>
      </c>
      <c r="F194" s="118" t="s">
        <v>227</v>
      </c>
      <c r="G194" s="118" t="s">
        <v>10</v>
      </c>
      <c r="H194" s="161">
        <v>30</v>
      </c>
      <c r="I194" s="161">
        <v>0</v>
      </c>
      <c r="J194" s="247"/>
      <c r="K194" s="446">
        <f>H194+I194</f>
        <v>30</v>
      </c>
      <c r="L194" s="10"/>
      <c r="M194" s="10"/>
    </row>
    <row r="195" spans="1:13" s="11" customFormat="1" ht="15">
      <c r="A195" s="440"/>
      <c r="B195" s="321"/>
      <c r="C195" s="331" t="s">
        <v>15</v>
      </c>
      <c r="D195" s="332"/>
      <c r="E195" s="119" t="s">
        <v>222</v>
      </c>
      <c r="F195" s="119" t="s">
        <v>227</v>
      </c>
      <c r="G195" s="119" t="s">
        <v>10</v>
      </c>
      <c r="H195" s="164">
        <v>0</v>
      </c>
      <c r="I195" s="164">
        <v>150</v>
      </c>
      <c r="J195" s="200"/>
      <c r="K195" s="456">
        <f>H195+I195</f>
        <v>150</v>
      </c>
      <c r="L195" s="10"/>
      <c r="M195" s="10"/>
    </row>
    <row r="196" spans="1:13" s="11" customFormat="1" ht="31.5" customHeight="1">
      <c r="A196" s="440"/>
      <c r="B196" s="418" t="s">
        <v>366</v>
      </c>
      <c r="C196" s="262" t="s">
        <v>15</v>
      </c>
      <c r="D196" s="263"/>
      <c r="E196" s="135" t="s">
        <v>359</v>
      </c>
      <c r="F196" s="135" t="s">
        <v>227</v>
      </c>
      <c r="G196" s="135" t="s">
        <v>10</v>
      </c>
      <c r="H196" s="152">
        <v>0</v>
      </c>
      <c r="I196" s="152">
        <v>1500</v>
      </c>
      <c r="J196" s="125"/>
      <c r="K196" s="457">
        <f>H196+I196</f>
        <v>1500</v>
      </c>
      <c r="L196" s="10"/>
      <c r="M196" s="10"/>
    </row>
    <row r="197" spans="1:13" s="11" customFormat="1" ht="26.25">
      <c r="A197" s="443"/>
      <c r="B197" s="418" t="s">
        <v>367</v>
      </c>
      <c r="C197" s="262" t="s">
        <v>15</v>
      </c>
      <c r="D197" s="263"/>
      <c r="E197" s="135" t="s">
        <v>359</v>
      </c>
      <c r="F197" s="135" t="s">
        <v>223</v>
      </c>
      <c r="G197" s="135" t="s">
        <v>10</v>
      </c>
      <c r="H197" s="152">
        <v>0</v>
      </c>
      <c r="I197" s="152">
        <v>1000</v>
      </c>
      <c r="J197" s="125"/>
      <c r="K197" s="457">
        <f>H197+I197</f>
        <v>1000</v>
      </c>
      <c r="L197" s="10"/>
      <c r="M197" s="10"/>
    </row>
    <row r="198" spans="1:13" s="11" customFormat="1" ht="27">
      <c r="A198" s="132" t="s">
        <v>274</v>
      </c>
      <c r="B198" s="131" t="s">
        <v>275</v>
      </c>
      <c r="C198" s="260"/>
      <c r="D198" s="261"/>
      <c r="E198" s="78"/>
      <c r="F198" s="78"/>
      <c r="G198" s="78"/>
      <c r="H198" s="125">
        <f>SUM(H199:H200:H203)</f>
        <v>6656.6</v>
      </c>
      <c r="I198" s="125">
        <f>SUM(I199:I200)</f>
        <v>136</v>
      </c>
      <c r="J198" s="125" t="e">
        <f>#REF!</f>
        <v>#REF!</v>
      </c>
      <c r="K198" s="445">
        <f>SUM(H198:I198)</f>
        <v>6792.6</v>
      </c>
      <c r="L198" s="10"/>
      <c r="M198" s="10"/>
    </row>
    <row r="199" spans="1:13" s="11" customFormat="1" ht="15">
      <c r="A199" s="481"/>
      <c r="B199" s="320" t="s">
        <v>276</v>
      </c>
      <c r="C199" s="283" t="s">
        <v>15</v>
      </c>
      <c r="D199" s="283"/>
      <c r="E199" s="118" t="s">
        <v>277</v>
      </c>
      <c r="F199" s="118" t="s">
        <v>227</v>
      </c>
      <c r="G199" s="118" t="s">
        <v>10</v>
      </c>
      <c r="H199" s="195">
        <v>28</v>
      </c>
      <c r="I199" s="195">
        <v>0</v>
      </c>
      <c r="J199" s="196"/>
      <c r="K199" s="496">
        <f>H199+I199</f>
        <v>28</v>
      </c>
      <c r="L199" s="10"/>
      <c r="M199" s="10"/>
    </row>
    <row r="200" spans="1:13" s="11" customFormat="1" ht="15">
      <c r="A200" s="484"/>
      <c r="B200" s="321"/>
      <c r="C200" s="331" t="s">
        <v>15</v>
      </c>
      <c r="D200" s="332"/>
      <c r="E200" s="119" t="s">
        <v>222</v>
      </c>
      <c r="F200" s="119" t="s">
        <v>227</v>
      </c>
      <c r="G200" s="119" t="s">
        <v>10</v>
      </c>
      <c r="H200" s="197">
        <v>0</v>
      </c>
      <c r="I200" s="197">
        <v>136</v>
      </c>
      <c r="J200" s="198"/>
      <c r="K200" s="497">
        <f>H200+I200</f>
        <v>136</v>
      </c>
      <c r="L200" s="10"/>
      <c r="M200" s="10"/>
    </row>
    <row r="201" spans="1:13" s="11" customFormat="1" ht="26.25">
      <c r="A201" s="507"/>
      <c r="B201" s="238" t="s">
        <v>304</v>
      </c>
      <c r="C201" s="311" t="s">
        <v>15</v>
      </c>
      <c r="D201" s="312"/>
      <c r="E201" s="118" t="s">
        <v>277</v>
      </c>
      <c r="F201" s="118" t="s">
        <v>223</v>
      </c>
      <c r="G201" s="118" t="s">
        <v>58</v>
      </c>
      <c r="H201" s="195">
        <v>81</v>
      </c>
      <c r="I201" s="195">
        <v>0</v>
      </c>
      <c r="J201" s="239"/>
      <c r="K201" s="496">
        <f>H201+I201</f>
        <v>81</v>
      </c>
      <c r="L201" s="10"/>
      <c r="M201" s="10"/>
    </row>
    <row r="202" spans="1:13" s="11" customFormat="1" ht="26.25">
      <c r="A202" s="507"/>
      <c r="B202" s="406" t="s">
        <v>334</v>
      </c>
      <c r="C202" s="331" t="s">
        <v>15</v>
      </c>
      <c r="D202" s="332"/>
      <c r="E202" s="119" t="s">
        <v>277</v>
      </c>
      <c r="F202" s="119" t="s">
        <v>223</v>
      </c>
      <c r="G202" s="119" t="s">
        <v>58</v>
      </c>
      <c r="H202" s="197">
        <v>99.8</v>
      </c>
      <c r="I202" s="197">
        <v>0</v>
      </c>
      <c r="J202" s="198"/>
      <c r="K202" s="497">
        <f>H202+I202</f>
        <v>99.8</v>
      </c>
      <c r="L202" s="10"/>
      <c r="M202" s="10"/>
    </row>
    <row r="203" spans="1:13" s="11" customFormat="1" ht="24.75" customHeight="1">
      <c r="A203" s="507"/>
      <c r="B203" s="229" t="s">
        <v>382</v>
      </c>
      <c r="C203" s="283" t="s">
        <v>15</v>
      </c>
      <c r="D203" s="283"/>
      <c r="E203" s="118" t="s">
        <v>277</v>
      </c>
      <c r="F203" s="118" t="s">
        <v>227</v>
      </c>
      <c r="G203" s="118" t="s">
        <v>10</v>
      </c>
      <c r="H203" s="201">
        <v>6447.8</v>
      </c>
      <c r="I203" s="201">
        <v>0</v>
      </c>
      <c r="J203" s="202"/>
      <c r="K203" s="506">
        <f>H203+I203</f>
        <v>6447.8</v>
      </c>
      <c r="L203" s="10"/>
      <c r="M203" s="10"/>
    </row>
    <row r="204" spans="1:13" s="11" customFormat="1" ht="27">
      <c r="A204" s="132" t="s">
        <v>278</v>
      </c>
      <c r="B204" s="131" t="s">
        <v>279</v>
      </c>
      <c r="C204" s="260"/>
      <c r="D204" s="261"/>
      <c r="E204" s="78"/>
      <c r="F204" s="78"/>
      <c r="G204" s="78"/>
      <c r="H204" s="125">
        <f>SUM(H205:H206)</f>
        <v>40</v>
      </c>
      <c r="I204" s="125">
        <f>SUM(I205:I206)</f>
        <v>180</v>
      </c>
      <c r="J204" s="125" t="e">
        <f>#REF!</f>
        <v>#REF!</v>
      </c>
      <c r="K204" s="445">
        <f>SUM(H204:I204)</f>
        <v>220</v>
      </c>
      <c r="L204" s="10"/>
      <c r="M204" s="10"/>
    </row>
    <row r="205" spans="1:13" s="11" customFormat="1" ht="15">
      <c r="A205" s="440"/>
      <c r="B205" s="320" t="s">
        <v>280</v>
      </c>
      <c r="C205" s="283" t="s">
        <v>15</v>
      </c>
      <c r="D205" s="283"/>
      <c r="E205" s="118" t="s">
        <v>281</v>
      </c>
      <c r="F205" s="118" t="s">
        <v>227</v>
      </c>
      <c r="G205" s="118" t="s">
        <v>10</v>
      </c>
      <c r="H205" s="195">
        <v>40</v>
      </c>
      <c r="I205" s="195">
        <v>0</v>
      </c>
      <c r="J205" s="196"/>
      <c r="K205" s="496">
        <f>H205+I205</f>
        <v>40</v>
      </c>
      <c r="L205" s="10"/>
      <c r="M205" s="10"/>
    </row>
    <row r="206" spans="1:13" s="11" customFormat="1" ht="15">
      <c r="A206" s="443"/>
      <c r="B206" s="321"/>
      <c r="C206" s="331" t="s">
        <v>15</v>
      </c>
      <c r="D206" s="332"/>
      <c r="E206" s="119" t="s">
        <v>222</v>
      </c>
      <c r="F206" s="119" t="s">
        <v>227</v>
      </c>
      <c r="G206" s="119" t="s">
        <v>10</v>
      </c>
      <c r="H206" s="197">
        <v>0</v>
      </c>
      <c r="I206" s="197">
        <v>180</v>
      </c>
      <c r="J206" s="198"/>
      <c r="K206" s="497">
        <f>H206+I206</f>
        <v>180</v>
      </c>
      <c r="L206" s="10"/>
      <c r="M206" s="10"/>
    </row>
    <row r="207" spans="1:13" s="11" customFormat="1" ht="27">
      <c r="A207" s="132" t="s">
        <v>282</v>
      </c>
      <c r="B207" s="131" t="s">
        <v>283</v>
      </c>
      <c r="C207" s="260"/>
      <c r="D207" s="261"/>
      <c r="E207" s="78"/>
      <c r="F207" s="78"/>
      <c r="G207" s="78"/>
      <c r="H207" s="125">
        <f>SUM(H208:H209)</f>
        <v>59</v>
      </c>
      <c r="I207" s="125">
        <f>SUM(I208:I209)</f>
        <v>281</v>
      </c>
      <c r="J207" s="125" t="e">
        <f>#REF!</f>
        <v>#REF!</v>
      </c>
      <c r="K207" s="445">
        <f>SUM(H207:I207)</f>
        <v>340</v>
      </c>
      <c r="L207" s="10"/>
      <c r="M207" s="10"/>
    </row>
    <row r="208" spans="1:13" s="11" customFormat="1" ht="15">
      <c r="A208" s="440"/>
      <c r="B208" s="320" t="s">
        <v>386</v>
      </c>
      <c r="C208" s="283" t="s">
        <v>15</v>
      </c>
      <c r="D208" s="283"/>
      <c r="E208" s="118" t="s">
        <v>284</v>
      </c>
      <c r="F208" s="118" t="s">
        <v>227</v>
      </c>
      <c r="G208" s="118" t="s">
        <v>10</v>
      </c>
      <c r="H208" s="195">
        <v>59</v>
      </c>
      <c r="I208" s="195">
        <v>0</v>
      </c>
      <c r="J208" s="196"/>
      <c r="K208" s="496">
        <f>H208+I208</f>
        <v>59</v>
      </c>
      <c r="L208" s="10"/>
      <c r="M208" s="10"/>
    </row>
    <row r="209" spans="1:13" s="11" customFormat="1" ht="15">
      <c r="A209" s="443"/>
      <c r="B209" s="321"/>
      <c r="C209" s="331" t="s">
        <v>15</v>
      </c>
      <c r="D209" s="332"/>
      <c r="E209" s="119" t="s">
        <v>222</v>
      </c>
      <c r="F209" s="119" t="s">
        <v>227</v>
      </c>
      <c r="G209" s="119" t="s">
        <v>10</v>
      </c>
      <c r="H209" s="197">
        <v>0</v>
      </c>
      <c r="I209" s="197">
        <v>281</v>
      </c>
      <c r="J209" s="198"/>
      <c r="K209" s="497">
        <f>H209+I209</f>
        <v>281</v>
      </c>
      <c r="L209" s="10"/>
      <c r="M209" s="10"/>
    </row>
    <row r="210" spans="1:13" s="11" customFormat="1" ht="27">
      <c r="A210" s="132" t="s">
        <v>362</v>
      </c>
      <c r="B210" s="131" t="s">
        <v>363</v>
      </c>
      <c r="C210" s="260"/>
      <c r="D210" s="261"/>
      <c r="E210" s="78"/>
      <c r="F210" s="78"/>
      <c r="G210" s="78"/>
      <c r="H210" s="125">
        <f>SUM(H211:H213)</f>
        <v>624.9000000000001</v>
      </c>
      <c r="I210" s="125">
        <f>SUM(I211:I212)</f>
        <v>700</v>
      </c>
      <c r="J210" s="125" t="e">
        <f>#REF!</f>
        <v>#REF!</v>
      </c>
      <c r="K210" s="445">
        <f>SUM(H210:I210)</f>
        <v>1324.9</v>
      </c>
      <c r="L210" s="10"/>
      <c r="M210" s="10"/>
    </row>
    <row r="211" spans="1:13" s="11" customFormat="1" ht="15">
      <c r="A211" s="438"/>
      <c r="B211" s="320" t="s">
        <v>364</v>
      </c>
      <c r="C211" s="283" t="s">
        <v>15</v>
      </c>
      <c r="D211" s="283"/>
      <c r="E211" s="118" t="s">
        <v>365</v>
      </c>
      <c r="F211" s="118" t="s">
        <v>227</v>
      </c>
      <c r="G211" s="118" t="s">
        <v>10</v>
      </c>
      <c r="H211" s="195">
        <v>604.2</v>
      </c>
      <c r="I211" s="195">
        <v>0</v>
      </c>
      <c r="J211" s="196"/>
      <c r="K211" s="496">
        <f>H211+I211</f>
        <v>604.2</v>
      </c>
      <c r="L211" s="10"/>
      <c r="M211" s="10"/>
    </row>
    <row r="212" spans="1:13" s="11" customFormat="1" ht="15">
      <c r="A212" s="440"/>
      <c r="B212" s="321"/>
      <c r="C212" s="331" t="s">
        <v>15</v>
      </c>
      <c r="D212" s="332"/>
      <c r="E212" s="119" t="s">
        <v>222</v>
      </c>
      <c r="F212" s="119" t="s">
        <v>227</v>
      </c>
      <c r="G212" s="119" t="s">
        <v>10</v>
      </c>
      <c r="H212" s="197">
        <v>0</v>
      </c>
      <c r="I212" s="197">
        <v>700</v>
      </c>
      <c r="J212" s="198"/>
      <c r="K212" s="497">
        <f>H212+I212</f>
        <v>700</v>
      </c>
      <c r="L212" s="10"/>
      <c r="M212" s="10"/>
    </row>
    <row r="213" spans="1:13" s="11" customFormat="1" ht="15.75" thickBot="1">
      <c r="A213" s="458"/>
      <c r="B213" s="277" t="s">
        <v>380</v>
      </c>
      <c r="C213" s="283" t="s">
        <v>15</v>
      </c>
      <c r="D213" s="283"/>
      <c r="E213" s="118" t="s">
        <v>381</v>
      </c>
      <c r="F213" s="118" t="s">
        <v>227</v>
      </c>
      <c r="G213" s="118" t="s">
        <v>10</v>
      </c>
      <c r="H213" s="236">
        <v>20.7</v>
      </c>
      <c r="I213" s="236">
        <v>0</v>
      </c>
      <c r="J213" s="407"/>
      <c r="K213" s="508">
        <f>H213+I213</f>
        <v>20.7</v>
      </c>
      <c r="L213" s="10"/>
      <c r="M213" s="10"/>
    </row>
    <row r="214" spans="1:13" s="11" customFormat="1" ht="32.25" thickBot="1">
      <c r="A214" s="487"/>
      <c r="B214" s="72" t="s">
        <v>54</v>
      </c>
      <c r="C214" s="273" t="s">
        <v>15</v>
      </c>
      <c r="D214" s="273"/>
      <c r="E214" s="121"/>
      <c r="F214" s="121"/>
      <c r="G214" s="121"/>
      <c r="H214" s="32">
        <f>H134+H138+H143+H148+H156+H163+H165+H173+H177+H180+H185+H193+H198+H204+H207+H210</f>
        <v>14344.800000000001</v>
      </c>
      <c r="I214" s="32">
        <f>I134+I138+I143+I148+I156+I163+I165+I173+I177+I180+I185+I193+I198+I204+I207+I210</f>
        <v>14788.800000000001</v>
      </c>
      <c r="J214" s="32">
        <f>J134+J138+J143+J148+J156+J163+J165+J173</f>
        <v>0</v>
      </c>
      <c r="K214" s="509">
        <f>I214+H214</f>
        <v>29133.600000000002</v>
      </c>
      <c r="L214" s="10"/>
      <c r="M214" s="10"/>
    </row>
    <row r="215" spans="1:13" s="11" customFormat="1" ht="24" customHeight="1">
      <c r="A215" s="488" t="s">
        <v>28</v>
      </c>
      <c r="B215" s="282" t="s">
        <v>6</v>
      </c>
      <c r="C215" s="282"/>
      <c r="D215" s="282"/>
      <c r="E215" s="282"/>
      <c r="F215" s="282"/>
      <c r="G215" s="282"/>
      <c r="H215" s="189"/>
      <c r="I215" s="189"/>
      <c r="J215" s="189"/>
      <c r="K215" s="489"/>
      <c r="L215" s="10"/>
      <c r="M215" s="10"/>
    </row>
    <row r="216" spans="1:13" s="11" customFormat="1" ht="30.75" customHeight="1">
      <c r="A216" s="184" t="s">
        <v>80</v>
      </c>
      <c r="B216" s="104" t="s">
        <v>108</v>
      </c>
      <c r="C216" s="306" t="s">
        <v>15</v>
      </c>
      <c r="D216" s="306"/>
      <c r="E216" s="55" t="s">
        <v>59</v>
      </c>
      <c r="F216" s="55" t="s">
        <v>227</v>
      </c>
      <c r="G216" s="55" t="s">
        <v>10</v>
      </c>
      <c r="H216" s="199">
        <f>H217</f>
        <v>146.1</v>
      </c>
      <c r="I216" s="199">
        <f>I217</f>
        <v>0</v>
      </c>
      <c r="J216" s="199">
        <v>0</v>
      </c>
      <c r="K216" s="510">
        <f>K217</f>
        <v>146.1</v>
      </c>
      <c r="L216" s="10"/>
      <c r="M216" s="10"/>
    </row>
    <row r="217" spans="1:13" s="11" customFormat="1" ht="29.25" customHeight="1">
      <c r="A217" s="511"/>
      <c r="B217" s="53" t="s">
        <v>142</v>
      </c>
      <c r="C217" s="300"/>
      <c r="D217" s="300"/>
      <c r="E217" s="97"/>
      <c r="F217" s="68"/>
      <c r="G217" s="68"/>
      <c r="H217" s="164">
        <f>200-45.4-8.5</f>
        <v>146.1</v>
      </c>
      <c r="I217" s="164">
        <v>0</v>
      </c>
      <c r="J217" s="164"/>
      <c r="K217" s="456">
        <f>H217</f>
        <v>146.1</v>
      </c>
      <c r="L217" s="10"/>
      <c r="M217" s="10"/>
    </row>
    <row r="218" spans="1:13" s="11" customFormat="1" ht="29.25" customHeight="1">
      <c r="A218" s="184" t="s">
        <v>37</v>
      </c>
      <c r="B218" s="105" t="s">
        <v>130</v>
      </c>
      <c r="C218" s="306" t="s">
        <v>15</v>
      </c>
      <c r="D218" s="306"/>
      <c r="E218" s="55" t="s">
        <v>132</v>
      </c>
      <c r="F218" s="55" t="s">
        <v>227</v>
      </c>
      <c r="G218" s="55" t="s">
        <v>10</v>
      </c>
      <c r="H218" s="199">
        <f>H219</f>
        <v>1838</v>
      </c>
      <c r="I218" s="199"/>
      <c r="J218" s="199"/>
      <c r="K218" s="512">
        <f>K219</f>
        <v>1838</v>
      </c>
      <c r="L218" s="10"/>
      <c r="M218" s="10"/>
    </row>
    <row r="219" spans="1:13" s="11" customFormat="1" ht="18" customHeight="1">
      <c r="A219" s="513"/>
      <c r="B219" s="102" t="s">
        <v>131</v>
      </c>
      <c r="C219" s="281"/>
      <c r="D219" s="281"/>
      <c r="E219" s="108"/>
      <c r="F219" s="62"/>
      <c r="G219" s="62"/>
      <c r="H219" s="151">
        <v>1838</v>
      </c>
      <c r="I219" s="151"/>
      <c r="J219" s="151"/>
      <c r="K219" s="451">
        <f>H219</f>
        <v>1838</v>
      </c>
      <c r="L219" s="10"/>
      <c r="M219" s="10"/>
    </row>
    <row r="220" spans="1:13" s="11" customFormat="1" ht="18" customHeight="1">
      <c r="A220" s="503" t="s">
        <v>285</v>
      </c>
      <c r="B220" s="41" t="s">
        <v>114</v>
      </c>
      <c r="C220" s="298" t="s">
        <v>15</v>
      </c>
      <c r="D220" s="298"/>
      <c r="E220" s="52" t="s">
        <v>70</v>
      </c>
      <c r="F220" s="52" t="s">
        <v>223</v>
      </c>
      <c r="G220" s="52" t="s">
        <v>58</v>
      </c>
      <c r="H220" s="125">
        <f>H221</f>
        <v>319.5</v>
      </c>
      <c r="I220" s="125"/>
      <c r="J220" s="125"/>
      <c r="K220" s="445">
        <f>K221</f>
        <v>319.5</v>
      </c>
      <c r="L220" s="10"/>
      <c r="M220" s="10"/>
    </row>
    <row r="221" spans="1:13" s="11" customFormat="1" ht="74.25" customHeight="1">
      <c r="A221" s="504"/>
      <c r="B221" s="120" t="s">
        <v>113</v>
      </c>
      <c r="C221" s="280"/>
      <c r="D221" s="280"/>
      <c r="E221" s="87"/>
      <c r="F221" s="87"/>
      <c r="G221" s="87"/>
      <c r="H221" s="156">
        <f>1020-700.5</f>
        <v>319.5</v>
      </c>
      <c r="I221" s="156"/>
      <c r="J221" s="156"/>
      <c r="K221" s="450">
        <f>H221</f>
        <v>319.5</v>
      </c>
      <c r="L221" s="10"/>
      <c r="M221" s="10"/>
    </row>
    <row r="222" spans="1:13" s="11" customFormat="1" ht="22.5" customHeight="1">
      <c r="A222" s="503" t="s">
        <v>286</v>
      </c>
      <c r="B222" s="41" t="s">
        <v>114</v>
      </c>
      <c r="C222" s="298" t="s">
        <v>15</v>
      </c>
      <c r="D222" s="298"/>
      <c r="E222" s="52" t="s">
        <v>157</v>
      </c>
      <c r="F222" s="52" t="s">
        <v>223</v>
      </c>
      <c r="G222" s="52" t="s">
        <v>58</v>
      </c>
      <c r="H222" s="125">
        <f>H223</f>
        <v>696.7</v>
      </c>
      <c r="I222" s="125"/>
      <c r="J222" s="125"/>
      <c r="K222" s="445">
        <f>K223</f>
        <v>696.7</v>
      </c>
      <c r="L222" s="10"/>
      <c r="M222" s="10"/>
    </row>
    <row r="223" spans="1:13" s="11" customFormat="1" ht="74.25" customHeight="1">
      <c r="A223" s="504"/>
      <c r="B223" s="120" t="s">
        <v>113</v>
      </c>
      <c r="C223" s="280"/>
      <c r="D223" s="280"/>
      <c r="E223" s="87"/>
      <c r="F223" s="87"/>
      <c r="G223" s="87"/>
      <c r="H223" s="156">
        <f>800-103.3</f>
        <v>696.7</v>
      </c>
      <c r="I223" s="156"/>
      <c r="J223" s="156"/>
      <c r="K223" s="450">
        <f>H223</f>
        <v>696.7</v>
      </c>
      <c r="L223" s="10"/>
      <c r="M223" s="10"/>
    </row>
    <row r="224" spans="1:13" s="11" customFormat="1" ht="27">
      <c r="A224" s="132" t="s">
        <v>287</v>
      </c>
      <c r="B224" s="131" t="s">
        <v>288</v>
      </c>
      <c r="C224" s="260"/>
      <c r="D224" s="261"/>
      <c r="E224" s="78"/>
      <c r="F224" s="78"/>
      <c r="G224" s="78"/>
      <c r="H224" s="125">
        <f>SUM(H225:H226)</f>
        <v>234.8</v>
      </c>
      <c r="I224" s="125">
        <f>SUM(I225:I226)</f>
        <v>779.2</v>
      </c>
      <c r="J224" s="125" t="e">
        <f>#REF!</f>
        <v>#REF!</v>
      </c>
      <c r="K224" s="445">
        <f>SUM(H224:I224)</f>
        <v>1014</v>
      </c>
      <c r="L224" s="10"/>
      <c r="M224" s="10"/>
    </row>
    <row r="225" spans="1:13" s="11" customFormat="1" ht="15">
      <c r="A225" s="440"/>
      <c r="B225" s="320" t="s">
        <v>289</v>
      </c>
      <c r="C225" s="283" t="s">
        <v>15</v>
      </c>
      <c r="D225" s="283"/>
      <c r="E225" s="118" t="s">
        <v>290</v>
      </c>
      <c r="F225" s="118" t="s">
        <v>227</v>
      </c>
      <c r="G225" s="118" t="s">
        <v>10</v>
      </c>
      <c r="H225" s="195">
        <v>234.8</v>
      </c>
      <c r="I225" s="195">
        <v>0</v>
      </c>
      <c r="J225" s="196"/>
      <c r="K225" s="496">
        <f>H225+I225</f>
        <v>234.8</v>
      </c>
      <c r="L225" s="10"/>
      <c r="M225" s="10"/>
    </row>
    <row r="226" spans="1:13" s="11" customFormat="1" ht="15">
      <c r="A226" s="443"/>
      <c r="B226" s="321"/>
      <c r="C226" s="331" t="s">
        <v>15</v>
      </c>
      <c r="D226" s="332"/>
      <c r="E226" s="119" t="s">
        <v>222</v>
      </c>
      <c r="F226" s="119" t="s">
        <v>227</v>
      </c>
      <c r="G226" s="119" t="s">
        <v>10</v>
      </c>
      <c r="H226" s="197">
        <v>0</v>
      </c>
      <c r="I226" s="197">
        <v>779.2</v>
      </c>
      <c r="J226" s="198"/>
      <c r="K226" s="497">
        <f>H226+I226</f>
        <v>779.2</v>
      </c>
      <c r="L226" s="10"/>
      <c r="M226" s="10"/>
    </row>
    <row r="227" spans="1:13" s="11" customFormat="1" ht="27">
      <c r="A227" s="132" t="s">
        <v>291</v>
      </c>
      <c r="B227" s="131" t="s">
        <v>292</v>
      </c>
      <c r="C227" s="260"/>
      <c r="D227" s="261"/>
      <c r="E227" s="78"/>
      <c r="F227" s="78"/>
      <c r="G227" s="78"/>
      <c r="H227" s="125">
        <f>SUM(H228:H228)</f>
        <v>100</v>
      </c>
      <c r="I227" s="125">
        <f>SUM(I228:I228)</f>
        <v>0</v>
      </c>
      <c r="J227" s="125" t="e">
        <f>#REF!</f>
        <v>#REF!</v>
      </c>
      <c r="K227" s="445">
        <f>SUM(H227:I227)</f>
        <v>100</v>
      </c>
      <c r="L227" s="10"/>
      <c r="M227" s="10"/>
    </row>
    <row r="228" spans="1:13" s="11" customFormat="1" ht="15">
      <c r="A228" s="419"/>
      <c r="B228" s="143" t="s">
        <v>296</v>
      </c>
      <c r="C228" s="258" t="s">
        <v>15</v>
      </c>
      <c r="D228" s="258"/>
      <c r="E228" s="135" t="s">
        <v>293</v>
      </c>
      <c r="F228" s="135" t="s">
        <v>227</v>
      </c>
      <c r="G228" s="135" t="s">
        <v>10</v>
      </c>
      <c r="H228" s="420">
        <v>100</v>
      </c>
      <c r="I228" s="420">
        <v>0</v>
      </c>
      <c r="J228" s="421"/>
      <c r="K228" s="514">
        <f>H228+I228</f>
        <v>100</v>
      </c>
      <c r="L228" s="10"/>
      <c r="M228" s="10"/>
    </row>
    <row r="229" spans="1:13" s="11" customFormat="1" ht="27">
      <c r="A229" s="146" t="s">
        <v>312</v>
      </c>
      <c r="B229" s="106" t="s">
        <v>310</v>
      </c>
      <c r="C229" s="302" t="s">
        <v>15</v>
      </c>
      <c r="D229" s="302"/>
      <c r="E229" s="64" t="s">
        <v>311</v>
      </c>
      <c r="F229" s="64" t="s">
        <v>227</v>
      </c>
      <c r="G229" s="64" t="s">
        <v>10</v>
      </c>
      <c r="H229" s="233">
        <f>H230</f>
        <v>1749.4</v>
      </c>
      <c r="I229" s="233">
        <f>I230</f>
        <v>0</v>
      </c>
      <c r="J229" s="234"/>
      <c r="K229" s="515">
        <f>H229+I229</f>
        <v>1749.4</v>
      </c>
      <c r="L229" s="10"/>
      <c r="M229" s="10"/>
    </row>
    <row r="230" spans="1:13" s="11" customFormat="1" ht="15.75" thickBot="1">
      <c r="A230" s="516"/>
      <c r="B230" s="235" t="s">
        <v>289</v>
      </c>
      <c r="C230" s="355"/>
      <c r="D230" s="355"/>
      <c r="E230" s="213"/>
      <c r="F230" s="213"/>
      <c r="G230" s="213"/>
      <c r="H230" s="236">
        <v>1749.4</v>
      </c>
      <c r="I230" s="236">
        <v>0</v>
      </c>
      <c r="J230" s="237"/>
      <c r="K230" s="508">
        <f>H230+I230</f>
        <v>1749.4</v>
      </c>
      <c r="L230" s="10"/>
      <c r="M230" s="10"/>
    </row>
    <row r="231" spans="1:13" s="11" customFormat="1" ht="37.5" customHeight="1" thickBot="1">
      <c r="A231" s="487"/>
      <c r="B231" s="72" t="s">
        <v>55</v>
      </c>
      <c r="C231" s="275" t="s">
        <v>15</v>
      </c>
      <c r="D231" s="275"/>
      <c r="E231" s="73"/>
      <c r="F231" s="73"/>
      <c r="G231" s="73"/>
      <c r="H231" s="32">
        <f>H216+H218+H220+H222+H224+H227+H229</f>
        <v>5084.5</v>
      </c>
      <c r="I231" s="32">
        <f>I216+I218+I220+I222+I224+I227</f>
        <v>779.2</v>
      </c>
      <c r="J231" s="32">
        <f>J216+J218+J220+J222</f>
        <v>0</v>
      </c>
      <c r="K231" s="509">
        <f>I231+H231</f>
        <v>5863.7</v>
      </c>
      <c r="L231" s="10"/>
      <c r="M231" s="10"/>
    </row>
    <row r="232" spans="1:13" s="11" customFormat="1" ht="27" customHeight="1" thickBot="1">
      <c r="A232" s="517"/>
      <c r="B232" s="33" t="s">
        <v>22</v>
      </c>
      <c r="C232" s="275" t="s">
        <v>40</v>
      </c>
      <c r="D232" s="275"/>
      <c r="E232" s="30"/>
      <c r="F232" s="30"/>
      <c r="G232" s="56"/>
      <c r="H232" s="57">
        <f>H132+H214+H231</f>
        <v>31891.64</v>
      </c>
      <c r="I232" s="57">
        <f>I132+I214+I231</f>
        <v>92346.8</v>
      </c>
      <c r="J232" s="57">
        <f>J132+J214+J231</f>
        <v>0</v>
      </c>
      <c r="K232" s="518">
        <f>K132+K214+K231</f>
        <v>124238.44</v>
      </c>
      <c r="L232" s="10"/>
      <c r="M232" s="10"/>
    </row>
    <row r="233" spans="1:13" s="11" customFormat="1" ht="24" customHeight="1" thickBot="1">
      <c r="A233" s="519" t="s">
        <v>64</v>
      </c>
      <c r="B233" s="301" t="s">
        <v>93</v>
      </c>
      <c r="C233" s="301"/>
      <c r="D233" s="301"/>
      <c r="E233" s="301"/>
      <c r="F233" s="301"/>
      <c r="G233" s="44"/>
      <c r="H233" s="204"/>
      <c r="I233" s="204"/>
      <c r="J233" s="204"/>
      <c r="K233" s="520"/>
      <c r="L233" s="10"/>
      <c r="M233" s="10"/>
    </row>
    <row r="234" spans="1:13" s="11" customFormat="1" ht="24" customHeight="1" thickBot="1">
      <c r="A234" s="145" t="s">
        <v>94</v>
      </c>
      <c r="B234" s="276" t="s">
        <v>95</v>
      </c>
      <c r="C234" s="276"/>
      <c r="D234" s="276"/>
      <c r="E234" s="276"/>
      <c r="F234" s="276"/>
      <c r="G234" s="44"/>
      <c r="H234" s="204"/>
      <c r="I234" s="204"/>
      <c r="J234" s="204"/>
      <c r="K234" s="520"/>
      <c r="L234" s="10"/>
      <c r="M234" s="10"/>
    </row>
    <row r="235" spans="1:13" s="11" customFormat="1" ht="30.75" customHeight="1">
      <c r="A235" s="521" t="s">
        <v>32</v>
      </c>
      <c r="B235" s="45" t="s">
        <v>120</v>
      </c>
      <c r="C235" s="266" t="s">
        <v>96</v>
      </c>
      <c r="D235" s="266"/>
      <c r="E235" s="60" t="s">
        <v>102</v>
      </c>
      <c r="F235" s="60" t="s">
        <v>227</v>
      </c>
      <c r="G235" s="60" t="s">
        <v>10</v>
      </c>
      <c r="H235" s="205">
        <f>H236+H237</f>
        <v>384.9</v>
      </c>
      <c r="I235" s="205">
        <f>I236</f>
        <v>0</v>
      </c>
      <c r="J235" s="205">
        <v>0</v>
      </c>
      <c r="K235" s="522">
        <f>H235+I235</f>
        <v>384.9</v>
      </c>
      <c r="L235" s="10"/>
      <c r="M235" s="10"/>
    </row>
    <row r="236" spans="1:13" s="11" customFormat="1" ht="17.25" customHeight="1">
      <c r="A236" s="523"/>
      <c r="B236" s="48" t="s">
        <v>137</v>
      </c>
      <c r="C236" s="265"/>
      <c r="D236" s="265"/>
      <c r="E236" s="55"/>
      <c r="F236" s="67"/>
      <c r="G236" s="67"/>
      <c r="H236" s="206">
        <f>150-50-15.1</f>
        <v>84.9</v>
      </c>
      <c r="I236" s="206">
        <f>I237</f>
        <v>0</v>
      </c>
      <c r="J236" s="207">
        <v>0</v>
      </c>
      <c r="K236" s="524">
        <f>H236+I236</f>
        <v>84.9</v>
      </c>
      <c r="L236" s="10"/>
      <c r="M236" s="10"/>
    </row>
    <row r="237" spans="1:13" s="11" customFormat="1" ht="15.75" thickBot="1">
      <c r="A237" s="525"/>
      <c r="B237" s="71" t="s">
        <v>138</v>
      </c>
      <c r="C237" s="267"/>
      <c r="D237" s="267"/>
      <c r="E237" s="70"/>
      <c r="F237" s="61"/>
      <c r="G237" s="61"/>
      <c r="H237" s="208">
        <v>300</v>
      </c>
      <c r="I237" s="208">
        <v>0</v>
      </c>
      <c r="J237" s="209"/>
      <c r="K237" s="526">
        <f>H237+I237</f>
        <v>300</v>
      </c>
      <c r="L237" s="10"/>
      <c r="M237" s="10"/>
    </row>
    <row r="238" spans="1:13" s="11" customFormat="1" ht="33" customHeight="1" thickBot="1">
      <c r="A238" s="453"/>
      <c r="B238" s="72" t="s">
        <v>97</v>
      </c>
      <c r="C238" s="275" t="s">
        <v>96</v>
      </c>
      <c r="D238" s="275"/>
      <c r="E238" s="58"/>
      <c r="F238" s="58"/>
      <c r="G238" s="58"/>
      <c r="H238" s="210">
        <f>H235</f>
        <v>384.9</v>
      </c>
      <c r="I238" s="210">
        <f>I235</f>
        <v>0</v>
      </c>
      <c r="J238" s="211">
        <v>0</v>
      </c>
      <c r="K238" s="527">
        <f>H238+I238</f>
        <v>384.9</v>
      </c>
      <c r="L238" s="10"/>
      <c r="M238" s="10"/>
    </row>
    <row r="239" spans="1:13" s="11" customFormat="1" ht="33" customHeight="1">
      <c r="A239" s="521" t="s">
        <v>42</v>
      </c>
      <c r="B239" s="266" t="s">
        <v>73</v>
      </c>
      <c r="C239" s="266"/>
      <c r="D239" s="266"/>
      <c r="E239" s="266"/>
      <c r="F239" s="266"/>
      <c r="G239" s="38"/>
      <c r="H239" s="212"/>
      <c r="I239" s="212"/>
      <c r="J239" s="149"/>
      <c r="K239" s="436"/>
      <c r="L239" s="10"/>
      <c r="M239" s="10"/>
    </row>
    <row r="240" spans="1:13" s="11" customFormat="1" ht="23.25" customHeight="1">
      <c r="A240" s="475"/>
      <c r="B240" s="296" t="s">
        <v>33</v>
      </c>
      <c r="C240" s="296"/>
      <c r="D240" s="296"/>
      <c r="E240" s="296"/>
      <c r="F240" s="296"/>
      <c r="G240" s="296"/>
      <c r="H240" s="77"/>
      <c r="I240" s="77"/>
      <c r="J240" s="75"/>
      <c r="K240" s="463"/>
      <c r="L240" s="10"/>
      <c r="M240" s="10"/>
    </row>
    <row r="241" spans="1:13" s="11" customFormat="1" ht="33" customHeight="1">
      <c r="A241" s="184" t="s">
        <v>34</v>
      </c>
      <c r="B241" s="34" t="s">
        <v>109</v>
      </c>
      <c r="C241" s="303" t="s">
        <v>39</v>
      </c>
      <c r="D241" s="303"/>
      <c r="E241" s="78" t="s">
        <v>46</v>
      </c>
      <c r="F241" s="78" t="s">
        <v>227</v>
      </c>
      <c r="G241" s="78" t="s">
        <v>10</v>
      </c>
      <c r="H241" s="77">
        <f>H242</f>
        <v>1500</v>
      </c>
      <c r="I241" s="77">
        <f>I242</f>
        <v>0</v>
      </c>
      <c r="J241" s="77">
        <f>J242</f>
        <v>0</v>
      </c>
      <c r="K241" s="437">
        <f>K242</f>
        <v>1500</v>
      </c>
      <c r="L241" s="10"/>
      <c r="M241" s="10"/>
    </row>
    <row r="242" spans="1:13" s="11" customFormat="1" ht="27.75" customHeight="1" thickBot="1">
      <c r="A242" s="184"/>
      <c r="B242" s="122" t="s">
        <v>139</v>
      </c>
      <c r="C242" s="298"/>
      <c r="D242" s="298"/>
      <c r="E242" s="52"/>
      <c r="F242" s="52"/>
      <c r="G242" s="52"/>
      <c r="H242" s="128">
        <v>1500</v>
      </c>
      <c r="I242" s="128">
        <v>0</v>
      </c>
      <c r="J242" s="129"/>
      <c r="K242" s="528">
        <f>H242+I242</f>
        <v>1500</v>
      </c>
      <c r="L242" s="10"/>
      <c r="M242" s="10"/>
    </row>
    <row r="243" spans="1:13" s="11" customFormat="1" ht="33.75" customHeight="1" thickBot="1">
      <c r="A243" s="519"/>
      <c r="B243" s="31" t="s">
        <v>74</v>
      </c>
      <c r="C243" s="290" t="s">
        <v>41</v>
      </c>
      <c r="D243" s="290"/>
      <c r="E243" s="88"/>
      <c r="F243" s="88"/>
      <c r="G243" s="88"/>
      <c r="H243" s="32">
        <f>H241</f>
        <v>1500</v>
      </c>
      <c r="I243" s="32">
        <f>I241</f>
        <v>0</v>
      </c>
      <c r="J243" s="32">
        <f>J241</f>
        <v>0</v>
      </c>
      <c r="K243" s="509">
        <f>K241</f>
        <v>1500</v>
      </c>
      <c r="L243" s="10"/>
      <c r="M243" s="10"/>
    </row>
    <row r="244" spans="1:11" s="12" customFormat="1" ht="27.75" customHeight="1">
      <c r="A244" s="521" t="s">
        <v>43</v>
      </c>
      <c r="B244" s="266" t="s">
        <v>65</v>
      </c>
      <c r="C244" s="266"/>
      <c r="D244" s="266"/>
      <c r="E244" s="266"/>
      <c r="F244" s="266"/>
      <c r="G244" s="268"/>
      <c r="H244" s="268"/>
      <c r="I244" s="268"/>
      <c r="J244" s="268"/>
      <c r="K244" s="529"/>
    </row>
    <row r="245" spans="1:11" s="12" customFormat="1" ht="27.75" customHeight="1">
      <c r="A245" s="475"/>
      <c r="B245" s="296" t="s">
        <v>116</v>
      </c>
      <c r="C245" s="296"/>
      <c r="D245" s="296"/>
      <c r="E245" s="296"/>
      <c r="F245" s="296"/>
      <c r="G245" s="296"/>
      <c r="H245" s="77"/>
      <c r="I245" s="77"/>
      <c r="J245" s="82"/>
      <c r="K245" s="495"/>
    </row>
    <row r="246" spans="1:11" s="12" customFormat="1" ht="29.25" customHeight="1">
      <c r="A246" s="184" t="s">
        <v>35</v>
      </c>
      <c r="B246" s="34" t="s">
        <v>118</v>
      </c>
      <c r="C246" s="303" t="s">
        <v>66</v>
      </c>
      <c r="D246" s="303"/>
      <c r="E246" s="78" t="s">
        <v>67</v>
      </c>
      <c r="F246" s="78" t="s">
        <v>227</v>
      </c>
      <c r="G246" s="78" t="s">
        <v>10</v>
      </c>
      <c r="H246" s="77">
        <f>H247</f>
        <v>250</v>
      </c>
      <c r="I246" s="77">
        <f>I247</f>
        <v>0</v>
      </c>
      <c r="J246" s="75"/>
      <c r="K246" s="437">
        <f>K247</f>
        <v>250</v>
      </c>
    </row>
    <row r="247" spans="1:11" s="12" customFormat="1" ht="21" customHeight="1" thickBot="1">
      <c r="A247" s="144"/>
      <c r="B247" s="95" t="s">
        <v>160</v>
      </c>
      <c r="C247" s="271"/>
      <c r="D247" s="271"/>
      <c r="E247" s="103"/>
      <c r="F247" s="103"/>
      <c r="G247" s="103"/>
      <c r="H247" s="109">
        <v>250</v>
      </c>
      <c r="I247" s="109">
        <f>800-800</f>
        <v>0</v>
      </c>
      <c r="J247" s="75"/>
      <c r="K247" s="530">
        <f>H247+I247</f>
        <v>250</v>
      </c>
    </row>
    <row r="248" spans="1:11" s="12" customFormat="1" ht="23.25" customHeight="1" thickBot="1">
      <c r="A248" s="519"/>
      <c r="B248" s="31" t="s">
        <v>119</v>
      </c>
      <c r="C248" s="290" t="s">
        <v>68</v>
      </c>
      <c r="D248" s="290"/>
      <c r="E248" s="88"/>
      <c r="F248" s="88"/>
      <c r="G248" s="88"/>
      <c r="H248" s="32">
        <f>H246</f>
        <v>250</v>
      </c>
      <c r="I248" s="32">
        <f>I246</f>
        <v>0</v>
      </c>
      <c r="J248" s="32">
        <f>J246</f>
        <v>0</v>
      </c>
      <c r="K248" s="509">
        <f>K246</f>
        <v>250</v>
      </c>
    </row>
    <row r="249" spans="1:11" s="12" customFormat="1" ht="33.75" customHeight="1">
      <c r="A249" s="146" t="s">
        <v>63</v>
      </c>
      <c r="B249" s="302" t="s">
        <v>36</v>
      </c>
      <c r="C249" s="302"/>
      <c r="D249" s="302"/>
      <c r="E249" s="302"/>
      <c r="F249" s="302"/>
      <c r="G249" s="46"/>
      <c r="H249" s="39"/>
      <c r="I249" s="39"/>
      <c r="J249" s="39"/>
      <c r="K249" s="531"/>
    </row>
    <row r="250" spans="1:11" s="12" customFormat="1" ht="33" customHeight="1">
      <c r="A250" s="184" t="s">
        <v>169</v>
      </c>
      <c r="B250" s="122" t="s">
        <v>140</v>
      </c>
      <c r="C250" s="272" t="s">
        <v>75</v>
      </c>
      <c r="D250" s="272"/>
      <c r="E250" s="123" t="s">
        <v>47</v>
      </c>
      <c r="F250" s="123" t="s">
        <v>227</v>
      </c>
      <c r="G250" s="123" t="s">
        <v>10</v>
      </c>
      <c r="H250" s="124">
        <f>3750-3000</f>
        <v>750</v>
      </c>
      <c r="I250" s="124">
        <v>0</v>
      </c>
      <c r="J250" s="124"/>
      <c r="K250" s="532">
        <f>H250+I250</f>
        <v>750</v>
      </c>
    </row>
    <row r="251" spans="1:11" s="12" customFormat="1" ht="55.5" customHeight="1">
      <c r="A251" s="184" t="s">
        <v>170</v>
      </c>
      <c r="B251" s="122" t="s">
        <v>171</v>
      </c>
      <c r="C251" s="272" t="s">
        <v>75</v>
      </c>
      <c r="D251" s="272"/>
      <c r="E251" s="123" t="s">
        <v>47</v>
      </c>
      <c r="F251" s="123" t="s">
        <v>227</v>
      </c>
      <c r="G251" s="123" t="s">
        <v>10</v>
      </c>
      <c r="H251" s="124">
        <v>296.9</v>
      </c>
      <c r="I251" s="124"/>
      <c r="J251" s="124"/>
      <c r="K251" s="532">
        <f aca="true" t="shared" si="6" ref="K251:K257">H251</f>
        <v>296.9</v>
      </c>
    </row>
    <row r="252" spans="1:11" s="12" customFormat="1" ht="44.25" customHeight="1">
      <c r="A252" s="184" t="s">
        <v>178</v>
      </c>
      <c r="B252" s="122" t="s">
        <v>179</v>
      </c>
      <c r="C252" s="272" t="s">
        <v>75</v>
      </c>
      <c r="D252" s="272"/>
      <c r="E252" s="123" t="s">
        <v>47</v>
      </c>
      <c r="F252" s="123" t="s">
        <v>227</v>
      </c>
      <c r="G252" s="123" t="s">
        <v>10</v>
      </c>
      <c r="H252" s="124">
        <f>336.8-30.5-8.3-23.6</f>
        <v>274.4</v>
      </c>
      <c r="I252" s="124"/>
      <c r="J252" s="124"/>
      <c r="K252" s="532">
        <f t="shared" si="6"/>
        <v>274.4</v>
      </c>
    </row>
    <row r="253" spans="1:11" s="12" customFormat="1" ht="27" customHeight="1">
      <c r="A253" s="184" t="s">
        <v>190</v>
      </c>
      <c r="B253" s="122" t="s">
        <v>191</v>
      </c>
      <c r="C253" s="272" t="s">
        <v>75</v>
      </c>
      <c r="D253" s="272"/>
      <c r="E253" s="123" t="s">
        <v>47</v>
      </c>
      <c r="F253" s="123" t="s">
        <v>227</v>
      </c>
      <c r="G253" s="123" t="s">
        <v>10</v>
      </c>
      <c r="H253" s="124">
        <v>1403.4</v>
      </c>
      <c r="I253" s="124"/>
      <c r="J253" s="124"/>
      <c r="K253" s="532">
        <f t="shared" si="6"/>
        <v>1403.4</v>
      </c>
    </row>
    <row r="254" spans="1:11" s="12" customFormat="1" ht="27" customHeight="1">
      <c r="A254" s="184" t="s">
        <v>133</v>
      </c>
      <c r="B254" s="122" t="s">
        <v>195</v>
      </c>
      <c r="C254" s="315" t="s">
        <v>196</v>
      </c>
      <c r="D254" s="316"/>
      <c r="E254" s="123" t="s">
        <v>197</v>
      </c>
      <c r="F254" s="123" t="s">
        <v>227</v>
      </c>
      <c r="G254" s="123" t="s">
        <v>10</v>
      </c>
      <c r="H254" s="124">
        <v>0</v>
      </c>
      <c r="I254" s="124"/>
      <c r="J254" s="124"/>
      <c r="K254" s="532">
        <f t="shared" si="6"/>
        <v>0</v>
      </c>
    </row>
    <row r="255" spans="1:11" s="12" customFormat="1" ht="30" customHeight="1">
      <c r="A255" s="184" t="s">
        <v>203</v>
      </c>
      <c r="B255" s="122" t="s">
        <v>204</v>
      </c>
      <c r="C255" s="315" t="s">
        <v>196</v>
      </c>
      <c r="D255" s="316"/>
      <c r="E255" s="123" t="s">
        <v>197</v>
      </c>
      <c r="F255" s="123" t="s">
        <v>223</v>
      </c>
      <c r="G255" s="123" t="s">
        <v>58</v>
      </c>
      <c r="H255" s="124">
        <f>97.4-97.4</f>
        <v>0</v>
      </c>
      <c r="I255" s="124"/>
      <c r="J255" s="124"/>
      <c r="K255" s="532">
        <f t="shared" si="6"/>
        <v>0</v>
      </c>
    </row>
    <row r="256" spans="1:11" s="12" customFormat="1" ht="39.75">
      <c r="A256" s="144" t="s">
        <v>294</v>
      </c>
      <c r="B256" s="95" t="s">
        <v>295</v>
      </c>
      <c r="C256" s="350" t="s">
        <v>75</v>
      </c>
      <c r="D256" s="351"/>
      <c r="E256" s="216" t="s">
        <v>47</v>
      </c>
      <c r="F256" s="216" t="s">
        <v>223</v>
      </c>
      <c r="G256" s="216" t="s">
        <v>58</v>
      </c>
      <c r="H256" s="217">
        <v>23.6</v>
      </c>
      <c r="I256" s="217"/>
      <c r="J256" s="217"/>
      <c r="K256" s="533">
        <f t="shared" si="6"/>
        <v>23.6</v>
      </c>
    </row>
    <row r="257" spans="1:11" s="12" customFormat="1" ht="27" thickBot="1">
      <c r="A257" s="534" t="s">
        <v>314</v>
      </c>
      <c r="B257" s="117" t="s">
        <v>315</v>
      </c>
      <c r="C257" s="341" t="s">
        <v>75</v>
      </c>
      <c r="D257" s="342"/>
      <c r="E257" s="98" t="s">
        <v>47</v>
      </c>
      <c r="F257" s="98" t="s">
        <v>227</v>
      </c>
      <c r="G257" s="98" t="s">
        <v>10</v>
      </c>
      <c r="H257" s="99">
        <v>2586.4</v>
      </c>
      <c r="I257" s="99">
        <v>0</v>
      </c>
      <c r="J257" s="99"/>
      <c r="K257" s="535">
        <f t="shared" si="6"/>
        <v>2586.4</v>
      </c>
    </row>
    <row r="258" spans="1:11" s="12" customFormat="1" ht="26.25" customHeight="1" thickBot="1">
      <c r="A258" s="453"/>
      <c r="B258" s="31" t="s">
        <v>38</v>
      </c>
      <c r="C258" s="279"/>
      <c r="D258" s="279"/>
      <c r="E258" s="100"/>
      <c r="F258" s="100"/>
      <c r="G258" s="100"/>
      <c r="H258" s="101">
        <f>H250+H251+H252+H253+H254+H255+H256+H257</f>
        <v>5334.700000000001</v>
      </c>
      <c r="I258" s="101">
        <f>I250+I251+I252+I253+I254+I255+I256</f>
        <v>0</v>
      </c>
      <c r="J258" s="101">
        <f>J250+J251+J252+J253+J254+J255+J256</f>
        <v>0</v>
      </c>
      <c r="K258" s="536">
        <f>I258+H258</f>
        <v>5334.700000000001</v>
      </c>
    </row>
    <row r="259" spans="1:11" s="12" customFormat="1" ht="27" customHeight="1">
      <c r="A259" s="521" t="s">
        <v>115</v>
      </c>
      <c r="B259" s="266" t="s">
        <v>127</v>
      </c>
      <c r="C259" s="266"/>
      <c r="D259" s="266"/>
      <c r="E259" s="266"/>
      <c r="F259" s="266"/>
      <c r="G259" s="268"/>
      <c r="H259" s="268"/>
      <c r="I259" s="268"/>
      <c r="J259" s="268"/>
      <c r="K259" s="529"/>
    </row>
    <row r="260" spans="1:11" s="12" customFormat="1" ht="24" customHeight="1">
      <c r="A260" s="184" t="s">
        <v>117</v>
      </c>
      <c r="B260" s="122" t="s">
        <v>141</v>
      </c>
      <c r="C260" s="424" t="s">
        <v>128</v>
      </c>
      <c r="D260" s="424"/>
      <c r="E260" s="425" t="s">
        <v>156</v>
      </c>
      <c r="F260" s="425" t="s">
        <v>227</v>
      </c>
      <c r="G260" s="425" t="s">
        <v>10</v>
      </c>
      <c r="H260" s="77">
        <f>862.2-226.8-635.4</f>
        <v>0</v>
      </c>
      <c r="I260" s="77">
        <v>0</v>
      </c>
      <c r="J260" s="125"/>
      <c r="K260" s="437">
        <f>H260+I260</f>
        <v>0</v>
      </c>
    </row>
    <row r="261" spans="1:11" s="12" customFormat="1" ht="40.5" customHeight="1">
      <c r="A261" s="184" t="s">
        <v>176</v>
      </c>
      <c r="B261" s="122" t="s">
        <v>177</v>
      </c>
      <c r="C261" s="424" t="s">
        <v>128</v>
      </c>
      <c r="D261" s="424"/>
      <c r="E261" s="425" t="s">
        <v>156</v>
      </c>
      <c r="F261" s="425" t="s">
        <v>223</v>
      </c>
      <c r="G261" s="425" t="s">
        <v>58</v>
      </c>
      <c r="H261" s="77">
        <v>500</v>
      </c>
      <c r="I261" s="77">
        <v>0</v>
      </c>
      <c r="J261" s="125"/>
      <c r="K261" s="437">
        <f>H261</f>
        <v>500</v>
      </c>
    </row>
    <row r="262" spans="1:11" s="12" customFormat="1" ht="21" customHeight="1">
      <c r="A262" s="440" t="s">
        <v>377</v>
      </c>
      <c r="B262" s="422" t="s">
        <v>375</v>
      </c>
      <c r="C262" s="426" t="s">
        <v>128</v>
      </c>
      <c r="D262" s="427"/>
      <c r="E262" s="428" t="s">
        <v>156</v>
      </c>
      <c r="F262" s="428" t="s">
        <v>223</v>
      </c>
      <c r="G262" s="428" t="s">
        <v>10</v>
      </c>
      <c r="H262" s="203">
        <v>226.8</v>
      </c>
      <c r="I262" s="203">
        <v>0</v>
      </c>
      <c r="J262" s="199"/>
      <c r="K262" s="510">
        <f>H262+I262</f>
        <v>226.8</v>
      </c>
    </row>
    <row r="263" spans="1:11" s="12" customFormat="1" ht="15.75" customHeight="1" thickBot="1">
      <c r="A263" s="458"/>
      <c r="B263" s="423"/>
      <c r="C263" s="429" t="s">
        <v>128</v>
      </c>
      <c r="D263" s="430"/>
      <c r="E263" s="431" t="s">
        <v>376</v>
      </c>
      <c r="F263" s="431" t="s">
        <v>223</v>
      </c>
      <c r="G263" s="431" t="s">
        <v>10</v>
      </c>
      <c r="H263" s="408">
        <v>0</v>
      </c>
      <c r="I263" s="408">
        <v>4298</v>
      </c>
      <c r="J263" s="409"/>
      <c r="K263" s="537">
        <f>H263+I263</f>
        <v>4298</v>
      </c>
    </row>
    <row r="264" spans="1:11" s="12" customFormat="1" ht="25.5" customHeight="1" thickBot="1">
      <c r="A264" s="538"/>
      <c r="B264" s="111" t="s">
        <v>129</v>
      </c>
      <c r="C264" s="289" t="s">
        <v>128</v>
      </c>
      <c r="D264" s="289"/>
      <c r="E264" s="112"/>
      <c r="F264" s="112"/>
      <c r="G264" s="112"/>
      <c r="H264" s="113">
        <f>SUM(H260:H263)</f>
        <v>726.8</v>
      </c>
      <c r="I264" s="113">
        <f>SUM(I260:I263)</f>
        <v>4298</v>
      </c>
      <c r="J264" s="113">
        <f>J260+J261</f>
        <v>0</v>
      </c>
      <c r="K264" s="539">
        <f>I264+H264</f>
        <v>5024.8</v>
      </c>
    </row>
    <row r="265" spans="1:11" s="12" customFormat="1" ht="25.5" customHeight="1" thickTop="1">
      <c r="A265" s="145" t="s">
        <v>337</v>
      </c>
      <c r="B265" s="366" t="s">
        <v>317</v>
      </c>
      <c r="C265" s="367"/>
      <c r="D265" s="367"/>
      <c r="E265" s="367"/>
      <c r="F265" s="367"/>
      <c r="G265" s="368"/>
      <c r="H265" s="240"/>
      <c r="I265" s="240"/>
      <c r="J265" s="39"/>
      <c r="K265" s="540"/>
    </row>
    <row r="266" spans="1:11" s="12" customFormat="1" ht="25.5" customHeight="1">
      <c r="A266" s="144" t="s">
        <v>338</v>
      </c>
      <c r="B266" s="369" t="s">
        <v>346</v>
      </c>
      <c r="C266" s="370"/>
      <c r="D266" s="370"/>
      <c r="E266" s="370"/>
      <c r="F266" s="370"/>
      <c r="G266" s="371"/>
      <c r="H266" s="241"/>
      <c r="I266" s="241"/>
      <c r="J266" s="40"/>
      <c r="K266" s="541"/>
    </row>
    <row r="267" spans="1:11" s="12" customFormat="1" ht="25.5" customHeight="1">
      <c r="A267" s="184" t="s">
        <v>345</v>
      </c>
      <c r="B267" s="63" t="s">
        <v>335</v>
      </c>
      <c r="C267" s="373"/>
      <c r="D267" s="373"/>
      <c r="E267" s="63"/>
      <c r="F267" s="63"/>
      <c r="G267" s="63"/>
      <c r="H267" s="77">
        <f>SUM(H268:H279)</f>
        <v>2183.2</v>
      </c>
      <c r="I267" s="77">
        <f>SUM(I268:I279)</f>
        <v>4054.4</v>
      </c>
      <c r="J267" s="77">
        <f>J268+J269</f>
        <v>0</v>
      </c>
      <c r="K267" s="437">
        <f>H267+I267</f>
        <v>6237.6</v>
      </c>
    </row>
    <row r="268" spans="1:11" s="12" customFormat="1" ht="21" customHeight="1">
      <c r="A268" s="542"/>
      <c r="B268" s="372" t="s">
        <v>344</v>
      </c>
      <c r="C268" s="363" t="s">
        <v>321</v>
      </c>
      <c r="D268" s="363"/>
      <c r="E268" s="253" t="s">
        <v>347</v>
      </c>
      <c r="F268" s="253" t="s">
        <v>227</v>
      </c>
      <c r="G268" s="253" t="s">
        <v>10</v>
      </c>
      <c r="H268" s="243">
        <v>355.6</v>
      </c>
      <c r="I268" s="243">
        <v>0</v>
      </c>
      <c r="J268" s="199"/>
      <c r="K268" s="543">
        <f>H268+I268</f>
        <v>355.6</v>
      </c>
    </row>
    <row r="269" spans="1:11" s="12" customFormat="1" ht="21" customHeight="1">
      <c r="A269" s="542"/>
      <c r="B269" s="372"/>
      <c r="C269" s="364" t="s">
        <v>321</v>
      </c>
      <c r="D269" s="365"/>
      <c r="E269" s="254" t="s">
        <v>369</v>
      </c>
      <c r="F269" s="254" t="s">
        <v>227</v>
      </c>
      <c r="G269" s="254" t="s">
        <v>10</v>
      </c>
      <c r="H269" s="244">
        <v>0</v>
      </c>
      <c r="I269" s="244">
        <v>660.3</v>
      </c>
      <c r="J269" s="200"/>
      <c r="K269" s="544">
        <f>H269+I269</f>
        <v>660.3</v>
      </c>
    </row>
    <row r="270" spans="1:11" s="12" customFormat="1" ht="23.25" customHeight="1">
      <c r="A270" s="498"/>
      <c r="B270" s="356" t="s">
        <v>343</v>
      </c>
      <c r="C270" s="363" t="s">
        <v>321</v>
      </c>
      <c r="D270" s="363"/>
      <c r="E270" s="253" t="s">
        <v>348</v>
      </c>
      <c r="F270" s="253" t="s">
        <v>227</v>
      </c>
      <c r="G270" s="253" t="s">
        <v>10</v>
      </c>
      <c r="H270" s="243">
        <v>283.6</v>
      </c>
      <c r="I270" s="243">
        <v>0</v>
      </c>
      <c r="J270" s="199"/>
      <c r="K270" s="543">
        <f>SUM(H270:I270)</f>
        <v>283.6</v>
      </c>
    </row>
    <row r="271" spans="1:11" s="12" customFormat="1" ht="18" customHeight="1">
      <c r="A271" s="494"/>
      <c r="B271" s="358"/>
      <c r="C271" s="364" t="s">
        <v>321</v>
      </c>
      <c r="D271" s="365"/>
      <c r="E271" s="254" t="s">
        <v>369</v>
      </c>
      <c r="F271" s="254" t="s">
        <v>227</v>
      </c>
      <c r="G271" s="254" t="s">
        <v>10</v>
      </c>
      <c r="H271" s="244">
        <v>0</v>
      </c>
      <c r="I271" s="244">
        <v>526.7</v>
      </c>
      <c r="J271" s="200"/>
      <c r="K271" s="544">
        <f aca="true" t="shared" si="7" ref="K271:K280">SUM(H271:I271)</f>
        <v>526.7</v>
      </c>
    </row>
    <row r="272" spans="1:11" s="12" customFormat="1" ht="17.25" customHeight="1">
      <c r="A272" s="498"/>
      <c r="B272" s="356" t="s">
        <v>342</v>
      </c>
      <c r="C272" s="363" t="s">
        <v>321</v>
      </c>
      <c r="D272" s="363"/>
      <c r="E272" s="253" t="s">
        <v>349</v>
      </c>
      <c r="F272" s="253" t="s">
        <v>227</v>
      </c>
      <c r="G272" s="253" t="s">
        <v>10</v>
      </c>
      <c r="H272" s="243">
        <v>186.7</v>
      </c>
      <c r="I272" s="243">
        <v>0</v>
      </c>
      <c r="J272" s="199"/>
      <c r="K272" s="543">
        <f t="shared" si="7"/>
        <v>186.7</v>
      </c>
    </row>
    <row r="273" spans="1:11" s="12" customFormat="1" ht="21" customHeight="1">
      <c r="A273" s="494"/>
      <c r="B273" s="357"/>
      <c r="C273" s="364" t="s">
        <v>321</v>
      </c>
      <c r="D273" s="365"/>
      <c r="E273" s="254" t="s">
        <v>369</v>
      </c>
      <c r="F273" s="254" t="s">
        <v>227</v>
      </c>
      <c r="G273" s="254" t="s">
        <v>10</v>
      </c>
      <c r="H273" s="244">
        <v>0</v>
      </c>
      <c r="I273" s="244">
        <v>346.7</v>
      </c>
      <c r="J273" s="200"/>
      <c r="K273" s="544">
        <f t="shared" si="7"/>
        <v>346.7</v>
      </c>
    </row>
    <row r="274" spans="1:11" s="12" customFormat="1" ht="21.75" customHeight="1">
      <c r="A274" s="498"/>
      <c r="B274" s="356" t="s">
        <v>341</v>
      </c>
      <c r="C274" s="363" t="s">
        <v>321</v>
      </c>
      <c r="D274" s="363"/>
      <c r="E274" s="253" t="s">
        <v>350</v>
      </c>
      <c r="F274" s="253" t="s">
        <v>227</v>
      </c>
      <c r="G274" s="253" t="s">
        <v>10</v>
      </c>
      <c r="H274" s="243">
        <v>235.5</v>
      </c>
      <c r="I274" s="243">
        <v>0</v>
      </c>
      <c r="J274" s="199"/>
      <c r="K274" s="543">
        <f t="shared" si="7"/>
        <v>235.5</v>
      </c>
    </row>
    <row r="275" spans="1:11" s="12" customFormat="1" ht="16.5" customHeight="1">
      <c r="A275" s="494"/>
      <c r="B275" s="358"/>
      <c r="C275" s="364" t="s">
        <v>321</v>
      </c>
      <c r="D275" s="365"/>
      <c r="E275" s="254" t="s">
        <v>369</v>
      </c>
      <c r="F275" s="254" t="s">
        <v>227</v>
      </c>
      <c r="G275" s="254" t="s">
        <v>10</v>
      </c>
      <c r="H275" s="244">
        <v>0</v>
      </c>
      <c r="I275" s="244">
        <v>437.3</v>
      </c>
      <c r="J275" s="200"/>
      <c r="K275" s="544">
        <f t="shared" si="7"/>
        <v>437.3</v>
      </c>
    </row>
    <row r="276" spans="1:11" s="12" customFormat="1" ht="19.5" customHeight="1">
      <c r="A276" s="498"/>
      <c r="B276" s="356" t="s">
        <v>339</v>
      </c>
      <c r="C276" s="363" t="s">
        <v>321</v>
      </c>
      <c r="D276" s="363"/>
      <c r="E276" s="253" t="s">
        <v>351</v>
      </c>
      <c r="F276" s="253" t="s">
        <v>227</v>
      </c>
      <c r="G276" s="253" t="s">
        <v>10</v>
      </c>
      <c r="H276" s="243">
        <v>524.3</v>
      </c>
      <c r="I276" s="243">
        <v>0</v>
      </c>
      <c r="J276" s="199"/>
      <c r="K276" s="543">
        <f t="shared" si="7"/>
        <v>524.3</v>
      </c>
    </row>
    <row r="277" spans="1:11" s="12" customFormat="1" ht="21" customHeight="1">
      <c r="A277" s="494"/>
      <c r="B277" s="358"/>
      <c r="C277" s="364" t="s">
        <v>321</v>
      </c>
      <c r="D277" s="365"/>
      <c r="E277" s="254" t="s">
        <v>369</v>
      </c>
      <c r="F277" s="254" t="s">
        <v>227</v>
      </c>
      <c r="G277" s="254" t="s">
        <v>10</v>
      </c>
      <c r="H277" s="244">
        <v>0</v>
      </c>
      <c r="I277" s="244">
        <v>973.8</v>
      </c>
      <c r="J277" s="200"/>
      <c r="K277" s="544">
        <f t="shared" si="7"/>
        <v>973.8</v>
      </c>
    </row>
    <row r="278" spans="1:11" s="12" customFormat="1" ht="25.5" customHeight="1">
      <c r="A278" s="498"/>
      <c r="B278" s="356" t="s">
        <v>340</v>
      </c>
      <c r="C278" s="363" t="s">
        <v>321</v>
      </c>
      <c r="D278" s="363"/>
      <c r="E278" s="253" t="s">
        <v>352</v>
      </c>
      <c r="F278" s="253" t="s">
        <v>227</v>
      </c>
      <c r="G278" s="253" t="s">
        <v>10</v>
      </c>
      <c r="H278" s="243">
        <v>597.5</v>
      </c>
      <c r="I278" s="243">
        <v>0</v>
      </c>
      <c r="J278" s="199"/>
      <c r="K278" s="543">
        <f t="shared" si="7"/>
        <v>597.5</v>
      </c>
    </row>
    <row r="279" spans="1:11" s="12" customFormat="1" ht="24" customHeight="1">
      <c r="A279" s="493"/>
      <c r="B279" s="357"/>
      <c r="C279" s="361" t="s">
        <v>321</v>
      </c>
      <c r="D279" s="362"/>
      <c r="E279" s="255" t="s">
        <v>369</v>
      </c>
      <c r="F279" s="255" t="s">
        <v>227</v>
      </c>
      <c r="G279" s="255" t="s">
        <v>10</v>
      </c>
      <c r="H279" s="245">
        <v>0</v>
      </c>
      <c r="I279" s="245">
        <v>1109.6</v>
      </c>
      <c r="J279" s="246"/>
      <c r="K279" s="545">
        <f t="shared" si="7"/>
        <v>1109.6</v>
      </c>
    </row>
    <row r="280" spans="1:11" s="12" customFormat="1" ht="47.25" thickBot="1">
      <c r="A280" s="534" t="s">
        <v>356</v>
      </c>
      <c r="B280" s="410" t="s">
        <v>358</v>
      </c>
      <c r="C280" s="411" t="s">
        <v>321</v>
      </c>
      <c r="D280" s="412"/>
      <c r="E280" s="413" t="s">
        <v>357</v>
      </c>
      <c r="F280" s="413" t="s">
        <v>223</v>
      </c>
      <c r="G280" s="413" t="s">
        <v>58</v>
      </c>
      <c r="H280" s="414">
        <v>141.6</v>
      </c>
      <c r="I280" s="414">
        <v>0</v>
      </c>
      <c r="J280" s="415"/>
      <c r="K280" s="546">
        <f t="shared" si="7"/>
        <v>141.6</v>
      </c>
    </row>
    <row r="281" spans="1:11" s="12" customFormat="1" ht="25.5" customHeight="1" thickBot="1">
      <c r="A281" s="547"/>
      <c r="B281" s="31" t="s">
        <v>336</v>
      </c>
      <c r="C281" s="301" t="s">
        <v>321</v>
      </c>
      <c r="D281" s="301"/>
      <c r="E281" s="59"/>
      <c r="F281" s="59"/>
      <c r="G281" s="59"/>
      <c r="H281" s="242">
        <f>H267+H280</f>
        <v>2324.7999999999997</v>
      </c>
      <c r="I281" s="242">
        <f>I267+I280</f>
        <v>4054.4</v>
      </c>
      <c r="J281" s="242">
        <f>J267</f>
        <v>0</v>
      </c>
      <c r="K281" s="548">
        <f>I281+H281</f>
        <v>6379.2</v>
      </c>
    </row>
    <row r="282" spans="1:11" s="12" customFormat="1" ht="32.25" customHeight="1" thickBot="1">
      <c r="A282" s="549"/>
      <c r="B282" s="111" t="s">
        <v>325</v>
      </c>
      <c r="C282" s="289" t="s">
        <v>324</v>
      </c>
      <c r="D282" s="289"/>
      <c r="E282" s="550"/>
      <c r="F282" s="550"/>
      <c r="G282" s="550"/>
      <c r="H282" s="551">
        <f>H281</f>
        <v>2324.7999999999997</v>
      </c>
      <c r="I282" s="551">
        <f>I281</f>
        <v>4054.4</v>
      </c>
      <c r="J282" s="551" t="e">
        <f>#REF!</f>
        <v>#REF!</v>
      </c>
      <c r="K282" s="552">
        <f>H282+I282</f>
        <v>6379.2</v>
      </c>
    </row>
    <row r="283" spans="1:11" s="12" customFormat="1" ht="30.75" customHeight="1" thickBot="1" thickTop="1">
      <c r="A283" s="50"/>
      <c r="B283" s="278" t="s">
        <v>7</v>
      </c>
      <c r="C283" s="278"/>
      <c r="D283" s="278"/>
      <c r="E283" s="278"/>
      <c r="F283" s="278"/>
      <c r="G283" s="35"/>
      <c r="H283" s="36">
        <f>H232+H238+H243+H248+H258+H264+H282</f>
        <v>42412.84000000001</v>
      </c>
      <c r="I283" s="36">
        <f>I232+I238+I243+I248+I258+I264+I282</f>
        <v>100699.2</v>
      </c>
      <c r="J283" s="36">
        <f>J232+J238+J243+J258+J248+J264</f>
        <v>0</v>
      </c>
      <c r="K283" s="36">
        <f>I283+H283</f>
        <v>143112.04</v>
      </c>
    </row>
    <row r="284" spans="1:11" s="13" customFormat="1" ht="55.5" customHeight="1" thickBot="1" thickTop="1">
      <c r="A284" s="292" t="s">
        <v>161</v>
      </c>
      <c r="B284" s="292"/>
      <c r="C284" s="292"/>
      <c r="D284" s="292"/>
      <c r="E284" s="292"/>
      <c r="F284" s="292"/>
      <c r="G284" s="292"/>
      <c r="H284" s="51">
        <f>H67+H283</f>
        <v>126849.04000000001</v>
      </c>
      <c r="I284" s="51">
        <f>I67+I283</f>
        <v>640782.8999999999</v>
      </c>
      <c r="J284" s="51">
        <f>J67+J283</f>
        <v>0</v>
      </c>
      <c r="K284" s="51">
        <f>K67+K283</f>
        <v>767631.94</v>
      </c>
    </row>
    <row r="285" spans="1:11" ht="12.75">
      <c r="A285" s="5"/>
      <c r="B285" s="14"/>
      <c r="C285" s="15"/>
      <c r="D285" s="15"/>
      <c r="E285" s="15"/>
      <c r="F285" s="15"/>
      <c r="G285" s="15"/>
      <c r="H285" s="15"/>
      <c r="I285" s="15"/>
      <c r="J285" s="15"/>
      <c r="K285" s="6"/>
    </row>
    <row r="286" spans="1:11" ht="12.75">
      <c r="A286" s="2"/>
      <c r="B286" s="2"/>
      <c r="C286" s="16"/>
      <c r="D286" s="16"/>
      <c r="E286" s="16"/>
      <c r="F286" s="16"/>
      <c r="G286" s="16"/>
      <c r="H286" s="16"/>
      <c r="I286" s="16"/>
      <c r="J286" s="16"/>
      <c r="K286" s="17"/>
    </row>
  </sheetData>
  <mergeCells count="371">
    <mergeCell ref="A236:A237"/>
    <mergeCell ref="A104:A106"/>
    <mergeCell ref="A108:A110"/>
    <mergeCell ref="A174:A176"/>
    <mergeCell ref="A211:A213"/>
    <mergeCell ref="B93:B94"/>
    <mergeCell ref="C94:D94"/>
    <mergeCell ref="C118:D118"/>
    <mergeCell ref="C127:D127"/>
    <mergeCell ref="C98:D98"/>
    <mergeCell ref="C99:D99"/>
    <mergeCell ref="C100:D100"/>
    <mergeCell ref="C122:D122"/>
    <mergeCell ref="C117:D117"/>
    <mergeCell ref="C97:D97"/>
    <mergeCell ref="C140:D140"/>
    <mergeCell ref="B154:B155"/>
    <mergeCell ref="B152:B153"/>
    <mergeCell ref="B146:B147"/>
    <mergeCell ref="B144:B145"/>
    <mergeCell ref="B150:B151"/>
    <mergeCell ref="C149:D149"/>
    <mergeCell ref="C141:D141"/>
    <mergeCell ref="C150:D150"/>
    <mergeCell ref="C142:D142"/>
    <mergeCell ref="B167:B168"/>
    <mergeCell ref="C167:D167"/>
    <mergeCell ref="B157:B158"/>
    <mergeCell ref="B161:B162"/>
    <mergeCell ref="C158:D158"/>
    <mergeCell ref="B159:B160"/>
    <mergeCell ref="C159:D159"/>
    <mergeCell ref="C160:D160"/>
    <mergeCell ref="C168:D168"/>
    <mergeCell ref="C186:D186"/>
    <mergeCell ref="C187:D187"/>
    <mergeCell ref="C203:D203"/>
    <mergeCell ref="C191:D191"/>
    <mergeCell ref="C195:D195"/>
    <mergeCell ref="C196:D196"/>
    <mergeCell ref="C202:D202"/>
    <mergeCell ref="C188:D188"/>
    <mergeCell ref="C189:D189"/>
    <mergeCell ref="B194:B195"/>
    <mergeCell ref="C194:D194"/>
    <mergeCell ref="A181:A184"/>
    <mergeCell ref="B181:B182"/>
    <mergeCell ref="C181:D181"/>
    <mergeCell ref="C182:D182"/>
    <mergeCell ref="B183:B184"/>
    <mergeCell ref="A194:A197"/>
    <mergeCell ref="B186:B187"/>
    <mergeCell ref="B188:B189"/>
    <mergeCell ref="A225:A226"/>
    <mergeCell ref="B225:B226"/>
    <mergeCell ref="C225:D225"/>
    <mergeCell ref="C226:D226"/>
    <mergeCell ref="C208:D208"/>
    <mergeCell ref="B208:B209"/>
    <mergeCell ref="C197:D197"/>
    <mergeCell ref="B199:B200"/>
    <mergeCell ref="C199:D199"/>
    <mergeCell ref="C200:D200"/>
    <mergeCell ref="C201:D201"/>
    <mergeCell ref="C204:D204"/>
    <mergeCell ref="C198:D198"/>
    <mergeCell ref="A178:A179"/>
    <mergeCell ref="B178:B179"/>
    <mergeCell ref="C178:D178"/>
    <mergeCell ref="C179:D179"/>
    <mergeCell ref="B175:B176"/>
    <mergeCell ref="A166:A172"/>
    <mergeCell ref="A157:A162"/>
    <mergeCell ref="C157:D157"/>
    <mergeCell ref="C161:D161"/>
    <mergeCell ref="C162:D162"/>
    <mergeCell ref="C172:D172"/>
    <mergeCell ref="C175:D175"/>
    <mergeCell ref="B169:B170"/>
    <mergeCell ref="C170:D170"/>
    <mergeCell ref="A149:A155"/>
    <mergeCell ref="A135:A137"/>
    <mergeCell ref="A112:A113"/>
    <mergeCell ref="A144:A147"/>
    <mergeCell ref="A115:A118"/>
    <mergeCell ref="A122:A123"/>
    <mergeCell ref="A139:A142"/>
    <mergeCell ref="C53:D53"/>
    <mergeCell ref="B135:B137"/>
    <mergeCell ref="C88:D88"/>
    <mergeCell ref="C84:D84"/>
    <mergeCell ref="C135:D135"/>
    <mergeCell ref="C131:D131"/>
    <mergeCell ref="C124:D124"/>
    <mergeCell ref="C125:D125"/>
    <mergeCell ref="C126:D126"/>
    <mergeCell ref="C134:D134"/>
    <mergeCell ref="C60:D60"/>
    <mergeCell ref="C61:D61"/>
    <mergeCell ref="C54:D54"/>
    <mergeCell ref="B55:F55"/>
    <mergeCell ref="C56:D56"/>
    <mergeCell ref="C58:D58"/>
    <mergeCell ref="B59:F59"/>
    <mergeCell ref="B50:G50"/>
    <mergeCell ref="C47:D47"/>
    <mergeCell ref="C48:D48"/>
    <mergeCell ref="C51:D51"/>
    <mergeCell ref="B51:B52"/>
    <mergeCell ref="C52:D52"/>
    <mergeCell ref="A19:A22"/>
    <mergeCell ref="B19:B20"/>
    <mergeCell ref="C19:D19"/>
    <mergeCell ref="C34:D34"/>
    <mergeCell ref="B34:B35"/>
    <mergeCell ref="C20:D20"/>
    <mergeCell ref="C27:D27"/>
    <mergeCell ref="C35:D35"/>
    <mergeCell ref="C31:D31"/>
    <mergeCell ref="A34:A36"/>
    <mergeCell ref="G259:K259"/>
    <mergeCell ref="B239:F239"/>
    <mergeCell ref="C173:D173"/>
    <mergeCell ref="B240:G240"/>
    <mergeCell ref="C241:D241"/>
    <mergeCell ref="C242:D242"/>
    <mergeCell ref="G244:K244"/>
    <mergeCell ref="C228:D228"/>
    <mergeCell ref="B205:B206"/>
    <mergeCell ref="C193:D193"/>
    <mergeCell ref="C248:D248"/>
    <mergeCell ref="B259:F259"/>
    <mergeCell ref="C250:D250"/>
    <mergeCell ref="C255:D255"/>
    <mergeCell ref="C252:D252"/>
    <mergeCell ref="C256:D256"/>
    <mergeCell ref="C257:D257"/>
    <mergeCell ref="B244:F244"/>
    <mergeCell ref="C243:D243"/>
    <mergeCell ref="B245:G245"/>
    <mergeCell ref="C246:D246"/>
    <mergeCell ref="A284:G284"/>
    <mergeCell ref="B283:F283"/>
    <mergeCell ref="C258:D258"/>
    <mergeCell ref="B249:F249"/>
    <mergeCell ref="C251:D251"/>
    <mergeCell ref="C264:D264"/>
    <mergeCell ref="C261:D261"/>
    <mergeCell ref="C253:D253"/>
    <mergeCell ref="C254:D254"/>
    <mergeCell ref="C260:D260"/>
    <mergeCell ref="K13:K14"/>
    <mergeCell ref="E13:E14"/>
    <mergeCell ref="C72:D72"/>
    <mergeCell ref="B133:G133"/>
    <mergeCell ref="C132:D132"/>
    <mergeCell ref="C104:D104"/>
    <mergeCell ref="C107:D107"/>
    <mergeCell ref="C28:D28"/>
    <mergeCell ref="B17:F17"/>
    <mergeCell ref="C63:D63"/>
    <mergeCell ref="A11:K11"/>
    <mergeCell ref="C4:K4"/>
    <mergeCell ref="B3:K3"/>
    <mergeCell ref="C6:K6"/>
    <mergeCell ref="E1:K1"/>
    <mergeCell ref="A10:K10"/>
    <mergeCell ref="F7:K7"/>
    <mergeCell ref="A9:K9"/>
    <mergeCell ref="F8:K8"/>
    <mergeCell ref="C2:K2"/>
    <mergeCell ref="C5:K5"/>
    <mergeCell ref="A13:A14"/>
    <mergeCell ref="H13:J13"/>
    <mergeCell ref="B16:F16"/>
    <mergeCell ref="G13:G14"/>
    <mergeCell ref="F13:F14"/>
    <mergeCell ref="C13:D14"/>
    <mergeCell ref="B13:B14"/>
    <mergeCell ref="B15:F15"/>
    <mergeCell ref="B24:B25"/>
    <mergeCell ref="C33:D33"/>
    <mergeCell ref="C26:D26"/>
    <mergeCell ref="C18:D18"/>
    <mergeCell ref="C25:D25"/>
    <mergeCell ref="C22:D22"/>
    <mergeCell ref="C24:D24"/>
    <mergeCell ref="C21:D21"/>
    <mergeCell ref="C23:D23"/>
    <mergeCell ref="B28:B29"/>
    <mergeCell ref="B190:B191"/>
    <mergeCell ref="C190:D190"/>
    <mergeCell ref="C29:D29"/>
    <mergeCell ref="C36:D36"/>
    <mergeCell ref="C37:D37"/>
    <mergeCell ref="C40:D40"/>
    <mergeCell ref="C38:D38"/>
    <mergeCell ref="B32:F32"/>
    <mergeCell ref="C39:D39"/>
    <mergeCell ref="B49:F49"/>
    <mergeCell ref="C114:D114"/>
    <mergeCell ref="C115:D115"/>
    <mergeCell ref="C116:D116"/>
    <mergeCell ref="C113:D113"/>
    <mergeCell ref="B115:B116"/>
    <mergeCell ref="C110:D110"/>
    <mergeCell ref="C108:D108"/>
    <mergeCell ref="C109:D109"/>
    <mergeCell ref="C83:D83"/>
    <mergeCell ref="B74:B75"/>
    <mergeCell ref="B81:B82"/>
    <mergeCell ref="C81:D81"/>
    <mergeCell ref="C80:D80"/>
    <mergeCell ref="C79:D79"/>
    <mergeCell ref="C82:D82"/>
    <mergeCell ref="C76:D76"/>
    <mergeCell ref="B67:F67"/>
    <mergeCell ref="A77:A78"/>
    <mergeCell ref="C78:D78"/>
    <mergeCell ref="C77:D77"/>
    <mergeCell ref="B69:F69"/>
    <mergeCell ref="B77:B78"/>
    <mergeCell ref="C74:D74"/>
    <mergeCell ref="C73:D73"/>
    <mergeCell ref="B72:B73"/>
    <mergeCell ref="A72:A75"/>
    <mergeCell ref="C45:D45"/>
    <mergeCell ref="C46:D46"/>
    <mergeCell ref="C75:D75"/>
    <mergeCell ref="C66:D66"/>
    <mergeCell ref="C65:D65"/>
    <mergeCell ref="C64:D64"/>
    <mergeCell ref="C62:D62"/>
    <mergeCell ref="B70:G70"/>
    <mergeCell ref="C71:D71"/>
    <mergeCell ref="B68:F68"/>
    <mergeCell ref="C101:D101"/>
    <mergeCell ref="C91:D91"/>
    <mergeCell ref="A39:A40"/>
    <mergeCell ref="B42:B44"/>
    <mergeCell ref="C42:D42"/>
    <mergeCell ref="C43:D43"/>
    <mergeCell ref="A42:A47"/>
    <mergeCell ref="C41:D41"/>
    <mergeCell ref="C44:D44"/>
    <mergeCell ref="B38:B39"/>
    <mergeCell ref="C138:D138"/>
    <mergeCell ref="C112:D112"/>
    <mergeCell ref="C102:D102"/>
    <mergeCell ref="C130:D130"/>
    <mergeCell ref="C129:D129"/>
    <mergeCell ref="C105:D105"/>
    <mergeCell ref="C103:D103"/>
    <mergeCell ref="C85:D85"/>
    <mergeCell ref="C139:D139"/>
    <mergeCell ref="C120:D120"/>
    <mergeCell ref="C121:D121"/>
    <mergeCell ref="C123:D123"/>
    <mergeCell ref="C136:D136"/>
    <mergeCell ref="C137:D137"/>
    <mergeCell ref="C119:D119"/>
    <mergeCell ref="C96:D96"/>
    <mergeCell ref="C93:D93"/>
    <mergeCell ref="C95:D95"/>
    <mergeCell ref="C90:D90"/>
    <mergeCell ref="C92:D92"/>
    <mergeCell ref="C216:D216"/>
    <mergeCell ref="C163:D163"/>
    <mergeCell ref="C164:D164"/>
    <mergeCell ref="C180:D180"/>
    <mergeCell ref="C185:D185"/>
    <mergeCell ref="C206:D206"/>
    <mergeCell ref="C177:D177"/>
    <mergeCell ref="C174:D174"/>
    <mergeCell ref="C213:D213"/>
    <mergeCell ref="C169:D169"/>
    <mergeCell ref="C146:D146"/>
    <mergeCell ref="C153:D153"/>
    <mergeCell ref="C151:D151"/>
    <mergeCell ref="C152:D152"/>
    <mergeCell ref="C184:D184"/>
    <mergeCell ref="C148:D148"/>
    <mergeCell ref="C166:D166"/>
    <mergeCell ref="C155:D155"/>
    <mergeCell ref="C156:D156"/>
    <mergeCell ref="C171:D171"/>
    <mergeCell ref="C176:D176"/>
    <mergeCell ref="C154:D154"/>
    <mergeCell ref="C230:D230"/>
    <mergeCell ref="C221:D221"/>
    <mergeCell ref="C222:D222"/>
    <mergeCell ref="C227:D227"/>
    <mergeCell ref="C238:D238"/>
    <mergeCell ref="B234:F234"/>
    <mergeCell ref="A270:A271"/>
    <mergeCell ref="A268:A269"/>
    <mergeCell ref="B268:B269"/>
    <mergeCell ref="C268:D268"/>
    <mergeCell ref="C269:D269"/>
    <mergeCell ref="C267:D267"/>
    <mergeCell ref="C247:D247"/>
    <mergeCell ref="A262:A263"/>
    <mergeCell ref="C278:D278"/>
    <mergeCell ref="C275:D275"/>
    <mergeCell ref="C231:D231"/>
    <mergeCell ref="C236:D236"/>
    <mergeCell ref="C235:D235"/>
    <mergeCell ref="C237:D237"/>
    <mergeCell ref="B233:F233"/>
    <mergeCell ref="C232:D232"/>
    <mergeCell ref="B265:G265"/>
    <mergeCell ref="B266:G266"/>
    <mergeCell ref="C281:D281"/>
    <mergeCell ref="C280:D280"/>
    <mergeCell ref="C282:D282"/>
    <mergeCell ref="B270:B271"/>
    <mergeCell ref="B276:B277"/>
    <mergeCell ref="B278:B279"/>
    <mergeCell ref="C270:D270"/>
    <mergeCell ref="C271:D271"/>
    <mergeCell ref="C276:D276"/>
    <mergeCell ref="C277:D277"/>
    <mergeCell ref="C279:D279"/>
    <mergeCell ref="B272:B273"/>
    <mergeCell ref="B274:B275"/>
    <mergeCell ref="A278:A279"/>
    <mergeCell ref="A276:A277"/>
    <mergeCell ref="C274:D274"/>
    <mergeCell ref="C272:D272"/>
    <mergeCell ref="A274:A275"/>
    <mergeCell ref="A272:A273"/>
    <mergeCell ref="C273:D273"/>
    <mergeCell ref="C211:D211"/>
    <mergeCell ref="C212:D212"/>
    <mergeCell ref="A56:A57"/>
    <mergeCell ref="B56:B57"/>
    <mergeCell ref="C57:D57"/>
    <mergeCell ref="C165:D165"/>
    <mergeCell ref="C143:D143"/>
    <mergeCell ref="C86:D86"/>
    <mergeCell ref="C111:D111"/>
    <mergeCell ref="C128:D128"/>
    <mergeCell ref="B262:B263"/>
    <mergeCell ref="C262:D262"/>
    <mergeCell ref="C263:D263"/>
    <mergeCell ref="C217:D217"/>
    <mergeCell ref="C224:D224"/>
    <mergeCell ref="C218:D218"/>
    <mergeCell ref="C219:D219"/>
    <mergeCell ref="C223:D223"/>
    <mergeCell ref="C220:D220"/>
    <mergeCell ref="C229:D229"/>
    <mergeCell ref="B215:G215"/>
    <mergeCell ref="C214:D214"/>
    <mergeCell ref="C210:D210"/>
    <mergeCell ref="A205:A206"/>
    <mergeCell ref="C209:D209"/>
    <mergeCell ref="C205:D205"/>
    <mergeCell ref="A208:A209"/>
    <mergeCell ref="C207:D207"/>
    <mergeCell ref="B211:B212"/>
    <mergeCell ref="A186:A192"/>
    <mergeCell ref="C192:D192"/>
    <mergeCell ref="C30:D30"/>
    <mergeCell ref="A51:A52"/>
    <mergeCell ref="C89:D89"/>
    <mergeCell ref="C87:D87"/>
    <mergeCell ref="C144:D144"/>
    <mergeCell ref="C147:D147"/>
    <mergeCell ref="C145:D145"/>
    <mergeCell ref="C183:D183"/>
  </mergeCells>
  <printOptions horizontalCentered="1"/>
  <pageMargins left="1.1023622047244095" right="0.9055118110236221" top="0.7874015748031497" bottom="0.7874015748031497" header="0.5118110236220472" footer="0.5118110236220472"/>
  <pageSetup fitToHeight="9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МУп УПиС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Стребань Лидия григорьевна</dc:creator>
  <cp:keywords/>
  <dc:description/>
  <cp:lastModifiedBy>User</cp:lastModifiedBy>
  <cp:lastPrinted>2013-09-19T14:26:57Z</cp:lastPrinted>
  <dcterms:created xsi:type="dcterms:W3CDTF">2005-01-13T11:18:31Z</dcterms:created>
  <dcterms:modified xsi:type="dcterms:W3CDTF">2013-09-19T14:28:08Z</dcterms:modified>
  <cp:category/>
  <cp:version/>
  <cp:contentType/>
  <cp:contentStatus/>
</cp:coreProperties>
</file>